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template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 codeName="{4D1C537B-E38A-612A-F078-A93A15B4B7F4}"/>
  <workbookPr codeName="DieseArbeitsmappe"/>
  <mc:AlternateContent xmlns:mc="http://schemas.openxmlformats.org/markup-compatibility/2006">
    <mc:Choice Requires="x15">
      <x15ac:absPath xmlns:x15ac="http://schemas.microsoft.com/office/spreadsheetml/2010/11/ac" url="I:\UP4_Qualitätssicherung_steuern\"/>
    </mc:Choice>
  </mc:AlternateContent>
  <xr:revisionPtr revIDLastSave="0" documentId="13_ncr:1_{D3F6E352-8382-4BC6-8CB9-800EDAC0582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elle1" sheetId="1" r:id="rId1"/>
    <sheet name="Übersetzung" sheetId="2" state="hidden" r:id="rId2"/>
  </sheets>
  <definedNames>
    <definedName name="_xlnm._FilterDatabase" localSheetId="0" hidden="1">Tabelle1!#REF!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" i="1" l="1"/>
  <c r="A1" i="1" s="1"/>
  <c r="B22" i="1" l="1"/>
  <c r="H47" i="1"/>
  <c r="B52" i="1"/>
  <c r="K47" i="1"/>
  <c r="B47" i="1"/>
  <c r="B27" i="1"/>
  <c r="J25" i="1"/>
  <c r="J27" i="1"/>
  <c r="Q26" i="1"/>
  <c r="Q27" i="1"/>
  <c r="B49" i="1"/>
  <c r="B44" i="1"/>
  <c r="B39" i="1"/>
  <c r="B41" i="1"/>
  <c r="J41" i="1"/>
  <c r="B25" i="1"/>
  <c r="B20" i="1"/>
  <c r="L29" i="1"/>
  <c r="L31" i="1"/>
  <c r="L33" i="1"/>
  <c r="L35" i="1"/>
  <c r="L37" i="1"/>
  <c r="G36" i="1"/>
  <c r="I31" i="1"/>
  <c r="G29" i="1"/>
  <c r="G28" i="1"/>
  <c r="G33" i="1"/>
  <c r="G35" i="1"/>
  <c r="G32" i="1"/>
  <c r="I33" i="1"/>
  <c r="I35" i="1"/>
  <c r="G30" i="1"/>
  <c r="G31" i="1"/>
  <c r="G37" i="1"/>
  <c r="G34" i="1"/>
  <c r="I29" i="1"/>
  <c r="I37" i="1"/>
  <c r="B29" i="1"/>
  <c r="B33" i="1"/>
  <c r="B31" i="1"/>
  <c r="B37" i="1"/>
  <c r="M18" i="1"/>
  <c r="H18" i="1"/>
  <c r="B18" i="1"/>
  <c r="O4" i="1"/>
  <c r="G4" i="1"/>
  <c r="K3" i="1"/>
  <c r="D3" i="1"/>
  <c r="M16" i="1"/>
  <c r="H16" i="1"/>
  <c r="B16" i="1"/>
  <c r="B14" i="1"/>
  <c r="J14" i="1"/>
  <c r="J12" i="1"/>
  <c r="B12" i="1"/>
  <c r="J10" i="1"/>
  <c r="M8" i="1"/>
  <c r="B10" i="1"/>
  <c r="H8" i="1"/>
  <c r="B8" i="1"/>
  <c r="J6" i="1"/>
  <c r="B6" i="1"/>
</calcChain>
</file>

<file path=xl/sharedStrings.xml><?xml version="1.0" encoding="utf-8"?>
<sst xmlns="http://schemas.openxmlformats.org/spreadsheetml/2006/main" count="248" uniqueCount="185">
  <si>
    <t>Deutsch</t>
  </si>
  <si>
    <t>Englisch</t>
  </si>
  <si>
    <t>Tschechisch</t>
  </si>
  <si>
    <t>Bosnisch</t>
  </si>
  <si>
    <t xml:space="preserve">Lieferant </t>
  </si>
  <si>
    <t>supplier</t>
  </si>
  <si>
    <t>Dodavatel</t>
  </si>
  <si>
    <t>Dobavljač</t>
  </si>
  <si>
    <t>Verantwortlicher</t>
  </si>
  <si>
    <t>Zodpovědný</t>
  </si>
  <si>
    <t>Responsible</t>
  </si>
  <si>
    <t>Odgovorno</t>
  </si>
  <si>
    <t>Abteilung</t>
  </si>
  <si>
    <t>Department</t>
  </si>
  <si>
    <t>Odjel</t>
  </si>
  <si>
    <t>Oddělení</t>
  </si>
  <si>
    <t>English</t>
  </si>
  <si>
    <t>Bosanski</t>
  </si>
  <si>
    <t>Česky</t>
  </si>
  <si>
    <t>Abweichungsantrag</t>
  </si>
  <si>
    <t>Deviation Request</t>
  </si>
  <si>
    <t>Žádost o odchylku</t>
  </si>
  <si>
    <t>Zahtjev za odstupanje</t>
  </si>
  <si>
    <t>Supplier Deviation No.:</t>
  </si>
  <si>
    <t>Abweichungsnr. Lieferant:</t>
  </si>
  <si>
    <t>Odstupanje br. Dobavljač:</t>
  </si>
  <si>
    <t>Odchylka č. Dodavatel:</t>
  </si>
  <si>
    <t>Verantwortlicher:</t>
  </si>
  <si>
    <t>Datum:</t>
  </si>
  <si>
    <t>Date:</t>
  </si>
  <si>
    <t>Responsible:</t>
  </si>
  <si>
    <t>Zodpovědný:</t>
  </si>
  <si>
    <t>Odgovorno:</t>
  </si>
  <si>
    <t>Department:</t>
  </si>
  <si>
    <t>Oddělení:</t>
  </si>
  <si>
    <t>Odjel:</t>
  </si>
  <si>
    <t>Tel.:</t>
  </si>
  <si>
    <t>Abteilung:</t>
  </si>
  <si>
    <t>BENEDICT Lieferantennr.</t>
  </si>
  <si>
    <t>BENEDICT Lieferantennr.:</t>
  </si>
  <si>
    <t>BENEDICT supplier ID:</t>
  </si>
  <si>
    <t>BENEDICT Dodavatel č.:</t>
  </si>
  <si>
    <t>BENEDICT dobavljač br.:</t>
  </si>
  <si>
    <t>BENEDICT Bestellnr.:</t>
  </si>
  <si>
    <t>BENEDICT purchase no.:</t>
  </si>
  <si>
    <t>BENEDICT Objednávka č.:</t>
  </si>
  <si>
    <t>Lieferant:</t>
  </si>
  <si>
    <t>Dodavatel:</t>
  </si>
  <si>
    <t>supplier:</t>
  </si>
  <si>
    <t>Dobavljač:</t>
  </si>
  <si>
    <t>BENEDICT Artikelnr.:</t>
  </si>
  <si>
    <t>BENEDICT part no.:</t>
  </si>
  <si>
    <t>BENEDICT číslo produktu:</t>
  </si>
  <si>
    <t>BENEDICT sifra:</t>
  </si>
  <si>
    <t>BENEDICT Artikelbezeichnung:</t>
  </si>
  <si>
    <t>BENEDICT název artiklu:</t>
  </si>
  <si>
    <t>BENEDICT Naziv dijela:</t>
  </si>
  <si>
    <t>BENEDICT Zeichnungsnr.:</t>
  </si>
  <si>
    <t>BENEDICT Artikelbez.:</t>
  </si>
  <si>
    <t>BENEDICT part descrip.:</t>
  </si>
  <si>
    <t>BENEDICT drawing No.:</t>
  </si>
  <si>
    <t>BENEDICT číslo výkresu:</t>
  </si>
  <si>
    <t>BENEDICT Änd.-Index:</t>
  </si>
  <si>
    <t>BENEDICT change index:</t>
  </si>
  <si>
    <t>BENEDICT index změny:</t>
  </si>
  <si>
    <t>BENEDICT broj nacrta:</t>
  </si>
  <si>
    <t>BENEDICT indeks izmijena:</t>
  </si>
  <si>
    <t>Gesamtmenge:</t>
  </si>
  <si>
    <t>Total quantity:</t>
  </si>
  <si>
    <t>Celkové množství:</t>
  </si>
  <si>
    <t>Fehleranteil (%)</t>
  </si>
  <si>
    <t>Error percentage (%)</t>
  </si>
  <si>
    <t>Procento chyb (%)</t>
  </si>
  <si>
    <t>Ukupna količina:</t>
  </si>
  <si>
    <t>Eigenteil</t>
  </si>
  <si>
    <t>Zukaufteil</t>
  </si>
  <si>
    <t>/ Own part</t>
  </si>
  <si>
    <t>/ Vlastní část</t>
  </si>
  <si>
    <t>/ Purchased part</t>
  </si>
  <si>
    <t>/ Zakoupený díl</t>
  </si>
  <si>
    <t>auszufüllen von BENEDICT</t>
  </si>
  <si>
    <t>doplní BENEDICT</t>
  </si>
  <si>
    <t>auszufüllen von Lieferant</t>
  </si>
  <si>
    <t>to be filled in by BENEDICT</t>
  </si>
  <si>
    <t>to be filled in by supplier</t>
  </si>
  <si>
    <t>vyplní dodavatel</t>
  </si>
  <si>
    <t>Material:</t>
  </si>
  <si>
    <t>Materiál:</t>
  </si>
  <si>
    <t>Auftrag:</t>
  </si>
  <si>
    <t>Order:</t>
  </si>
  <si>
    <t>Narudžba:</t>
  </si>
  <si>
    <t>Kunde</t>
  </si>
  <si>
    <t>Kunde:</t>
  </si>
  <si>
    <t>Customer:</t>
  </si>
  <si>
    <t>Zákazník:</t>
  </si>
  <si>
    <t>Postotak greske (%)</t>
  </si>
  <si>
    <t>/ Sopstveni deo</t>
  </si>
  <si>
    <t>/ Kupljeni deo</t>
  </si>
  <si>
    <t>Materijal:</t>
  </si>
  <si>
    <t>Kupac:</t>
  </si>
  <si>
    <t>Entscheidung</t>
  </si>
  <si>
    <t>Decision</t>
  </si>
  <si>
    <t>Rozhodnutí</t>
  </si>
  <si>
    <t>Odluka</t>
  </si>
  <si>
    <t>BENEDICT Abweichungsantragsnr.:</t>
  </si>
  <si>
    <t>BENEDICT Deviation No.:</t>
  </si>
  <si>
    <t>BENEDICT zahtjev za odstupanje br.:</t>
  </si>
  <si>
    <t>JA</t>
  </si>
  <si>
    <t>NEIN</t>
  </si>
  <si>
    <t>Kvalitet:</t>
  </si>
  <si>
    <t>Odeljenje za obradu:</t>
  </si>
  <si>
    <t>Ne</t>
  </si>
  <si>
    <t>Da</t>
  </si>
  <si>
    <t>Ano</t>
  </si>
  <si>
    <t>Celkem schváleno IMS:</t>
  </si>
  <si>
    <t>Zpracováno oddělením:</t>
  </si>
  <si>
    <t>Potpis:</t>
  </si>
  <si>
    <t>Podpis:</t>
  </si>
  <si>
    <t>Kvalita:</t>
  </si>
  <si>
    <t>Qualität:</t>
  </si>
  <si>
    <t>Verarbeitende Abteilung:</t>
  </si>
  <si>
    <t>Unterschrift:</t>
  </si>
  <si>
    <t>Gesamtfreigabe IMS:</t>
  </si>
  <si>
    <t>Ukupno izdanje IMS:</t>
  </si>
  <si>
    <t>Quality:</t>
  </si>
  <si>
    <t>Affected department:</t>
  </si>
  <si>
    <t>Yes</t>
  </si>
  <si>
    <t>No</t>
  </si>
  <si>
    <t>Approval IMS:</t>
  </si>
  <si>
    <t>Signature:</t>
  </si>
  <si>
    <t>Ja /</t>
  </si>
  <si>
    <t>Nein /</t>
  </si>
  <si>
    <t>Permanent release</t>
  </si>
  <si>
    <t>Sonderfreigabe</t>
  </si>
  <si>
    <t>Special release</t>
  </si>
  <si>
    <t>Speciální vydání</t>
  </si>
  <si>
    <t>Specijalno izdanje</t>
  </si>
  <si>
    <t>Dauerfreigabe</t>
  </si>
  <si>
    <t>Trvalé uvolnění</t>
  </si>
  <si>
    <t>Trajno oslobađanje</t>
  </si>
  <si>
    <t>Vorgabe, Soll Zustand:</t>
  </si>
  <si>
    <t>Default, target state:</t>
  </si>
  <si>
    <t>Výchozí, cílový stav:</t>
  </si>
  <si>
    <t>Specifikacija, ciljno stanje:</t>
  </si>
  <si>
    <t>Beschreibung der Abweichung:</t>
  </si>
  <si>
    <t>Description of the deviation:</t>
  </si>
  <si>
    <t>Popis odchylky:</t>
  </si>
  <si>
    <t>Opis odstupanja:</t>
  </si>
  <si>
    <t>Abweichung</t>
  </si>
  <si>
    <t>Deviation</t>
  </si>
  <si>
    <t>Odchylka</t>
  </si>
  <si>
    <t>Odstupanje</t>
  </si>
  <si>
    <t>Abstellmaßnahmen zur Abweichung:</t>
  </si>
  <si>
    <t>Opatření ke zmírnění odchylek:</t>
  </si>
  <si>
    <t>Mere za otklanjanje odstupanja:</t>
  </si>
  <si>
    <t>Corrective and preventiv actions:</t>
  </si>
  <si>
    <t>Aussortierung nötig?</t>
  </si>
  <si>
    <t>Sorting out necessary?</t>
  </si>
  <si>
    <t>Sortiranje potrebno?</t>
  </si>
  <si>
    <t>Komentář:</t>
  </si>
  <si>
    <t>primjedba:</t>
  </si>
  <si>
    <t>Comment:</t>
  </si>
  <si>
    <t>Bemerkung:</t>
  </si>
  <si>
    <t>Name:</t>
  </si>
  <si>
    <t>jméno:</t>
  </si>
  <si>
    <t>Ime:</t>
  </si>
  <si>
    <t>Unterschirft:</t>
  </si>
  <si>
    <t>Ladungsträger und Lieferschein sind auf jedenfall zu kennzeichnen!</t>
  </si>
  <si>
    <t>Load carriers and delivery note must be marked in any case!</t>
  </si>
  <si>
    <t>Nosiče nákladu a dodací list musí být v každém případě označeny!</t>
  </si>
  <si>
    <t>Nosači tereta i otpremnica u svakom slučaju moraju biti označeni!</t>
  </si>
  <si>
    <t>Grund für Freigabe:</t>
  </si>
  <si>
    <t>Reason for release:</t>
  </si>
  <si>
    <t>Razlog za oslobađanje:</t>
  </si>
  <si>
    <t>Forschung &amp; Entwicklung:</t>
  </si>
  <si>
    <t>Istraživanje i razvoj:</t>
  </si>
  <si>
    <t>Research &amp; Development:</t>
  </si>
  <si>
    <t>Výzkum a vývoj:</t>
  </si>
  <si>
    <t>Zakázka:</t>
  </si>
  <si>
    <t>BENEDICT Žádost o odchylku č.:</t>
  </si>
  <si>
    <t>Je nutné vytřídení?</t>
  </si>
  <si>
    <t>Důvod ke schválení:</t>
  </si>
  <si>
    <t>BENEDICT br. narudzbe:</t>
  </si>
  <si>
    <t>popuniti od BENEDICT</t>
  </si>
  <si>
    <t>popunjava od dobavljača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</si>
</sst>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rgb="FF000000"/>
      <name val="Segoe UI"/>
      <family val="2"/>
    </font>
    <font>
      <sz val="10"/>
      <color theme="1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sz val="8"/>
      <color rgb="FF0070C0"/>
      <name val="Calibri"/>
      <family val="2"/>
      <scheme val="minor"/>
    </font>
    <font>
      <sz val="9"/>
      <color rgb="FF0070C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20"/>
      <name val="Calibri"/>
      <family val="2"/>
      <scheme val="minor"/>
    </font>
    <font>
      <sz val="8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C000"/>
        <bgColor indexed="64"/>
      </patternFill>
    </fill>
    <fill>
      <patternFill patternType="solid">
        <fgColor rgb="FF08736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4" fillId="0" borderId="0" xfId="0" applyFont="1"/>
    <xf numFmtId="0" fontId="0" fillId="6" borderId="0" xfId="0" applyFill="1"/>
    <xf numFmtId="0" fontId="2" fillId="6" borderId="0" xfId="0" applyFont="1" applyFill="1"/>
    <xf numFmtId="0" fontId="0" fillId="0" borderId="0" xfId="0" applyAlignment="1">
      <alignment vertical="center"/>
    </xf>
    <xf numFmtId="0" fontId="4" fillId="6" borderId="1" xfId="0" applyFont="1" applyFill="1" applyBorder="1" applyAlignment="1">
      <alignment vertical="center"/>
    </xf>
    <xf numFmtId="0" fontId="5" fillId="6" borderId="2" xfId="0" applyFont="1" applyFill="1" applyBorder="1" applyAlignment="1">
      <alignment vertical="center"/>
    </xf>
    <xf numFmtId="0" fontId="14" fillId="6" borderId="0" xfId="0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6" borderId="3" xfId="0" applyFont="1" applyFill="1" applyBorder="1" applyAlignment="1">
      <alignment vertical="center"/>
    </xf>
    <xf numFmtId="0" fontId="4" fillId="6" borderId="7" xfId="0" applyFont="1" applyFill="1" applyBorder="1" applyAlignment="1">
      <alignment vertical="center"/>
    </xf>
    <xf numFmtId="0" fontId="5" fillId="6" borderId="5" xfId="0" applyFont="1" applyFill="1" applyBorder="1" applyAlignment="1">
      <alignment vertical="center"/>
    </xf>
    <xf numFmtId="0" fontId="5" fillId="6" borderId="6" xfId="0" applyFont="1" applyFill="1" applyBorder="1" applyAlignment="1">
      <alignment vertical="center"/>
    </xf>
    <xf numFmtId="0" fontId="5" fillId="6" borderId="8" xfId="0" applyFont="1" applyFill="1" applyBorder="1" applyAlignment="1">
      <alignment vertical="center"/>
    </xf>
    <xf numFmtId="0" fontId="4" fillId="6" borderId="4" xfId="0" applyFont="1" applyFill="1" applyBorder="1" applyAlignment="1">
      <alignment vertical="center"/>
    </xf>
    <xf numFmtId="0" fontId="14" fillId="6" borderId="0" xfId="0" applyFont="1" applyFill="1" applyBorder="1" applyAlignment="1">
      <alignment vertical="center"/>
    </xf>
    <xf numFmtId="0" fontId="14" fillId="6" borderId="8" xfId="0" applyFont="1" applyFill="1" applyBorder="1" applyAlignment="1">
      <alignment horizontal="right" vertical="center"/>
    </xf>
    <xf numFmtId="0" fontId="4" fillId="6" borderId="1" xfId="0" applyFont="1" applyFill="1" applyBorder="1" applyAlignment="1">
      <alignment horizontal="left"/>
    </xf>
    <xf numFmtId="0" fontId="5" fillId="6" borderId="2" xfId="0" applyFont="1" applyFill="1" applyBorder="1" applyAlignment="1">
      <alignment horizontal="left"/>
    </xf>
    <xf numFmtId="0" fontId="0" fillId="6" borderId="0" xfId="0" applyFill="1" applyBorder="1"/>
    <xf numFmtId="0" fontId="6" fillId="6" borderId="8" xfId="0" applyFont="1" applyFill="1" applyBorder="1" applyAlignment="1">
      <alignment horizontal="right" vertical="center"/>
    </xf>
    <xf numFmtId="0" fontId="6" fillId="6" borderId="7" xfId="0" applyFont="1" applyFill="1" applyBorder="1" applyAlignment="1">
      <alignment horizontal="right" vertical="center"/>
    </xf>
    <xf numFmtId="0" fontId="5" fillId="6" borderId="7" xfId="0" applyFont="1" applyFill="1" applyBorder="1" applyAlignment="1">
      <alignment horizontal="left" vertical="center"/>
    </xf>
    <xf numFmtId="0" fontId="10" fillId="6" borderId="0" xfId="0" applyFont="1" applyFill="1" applyBorder="1" applyAlignment="1">
      <alignment vertical="center"/>
    </xf>
    <xf numFmtId="0" fontId="14" fillId="6" borderId="7" xfId="0" applyFont="1" applyFill="1" applyBorder="1" applyAlignment="1">
      <alignment vertical="center"/>
    </xf>
    <xf numFmtId="0" fontId="14" fillId="6" borderId="7" xfId="0" applyFont="1" applyFill="1" applyBorder="1" applyAlignment="1">
      <alignment horizontal="right" vertical="center"/>
    </xf>
    <xf numFmtId="0" fontId="10" fillId="6" borderId="7" xfId="0" applyFont="1" applyFill="1" applyBorder="1" applyAlignment="1">
      <alignment horizontal="left" vertical="center"/>
    </xf>
    <xf numFmtId="0" fontId="14" fillId="6" borderId="8" xfId="0" applyFont="1" applyFill="1" applyBorder="1" applyAlignment="1">
      <alignment vertical="center"/>
    </xf>
    <xf numFmtId="0" fontId="10" fillId="6" borderId="8" xfId="0" applyFont="1" applyFill="1" applyBorder="1" applyAlignment="1">
      <alignment vertical="center"/>
    </xf>
    <xf numFmtId="0" fontId="4" fillId="6" borderId="0" xfId="0" applyFont="1" applyFill="1" applyBorder="1" applyAlignment="1">
      <alignment vertical="center"/>
    </xf>
    <xf numFmtId="0" fontId="5" fillId="6" borderId="8" xfId="0" applyFont="1" applyFill="1" applyBorder="1" applyAlignment="1">
      <alignment horizontal="left" vertical="center"/>
    </xf>
    <xf numFmtId="0" fontId="10" fillId="6" borderId="0" xfId="0" applyFont="1" applyFill="1" applyBorder="1" applyAlignment="1">
      <alignment horizontal="left" vertical="center"/>
    </xf>
    <xf numFmtId="0" fontId="10" fillId="6" borderId="8" xfId="0" applyFont="1" applyFill="1" applyBorder="1" applyAlignment="1">
      <alignment horizontal="left" vertical="center"/>
    </xf>
    <xf numFmtId="0" fontId="5" fillId="6" borderId="0" xfId="0" applyFont="1" applyFill="1" applyBorder="1" applyAlignment="1">
      <alignment horizontal="left" vertical="center"/>
    </xf>
    <xf numFmtId="0" fontId="0" fillId="6" borderId="10" xfId="0" applyFill="1" applyBorder="1"/>
    <xf numFmtId="0" fontId="0" fillId="6" borderId="11" xfId="0" applyFill="1" applyBorder="1"/>
    <xf numFmtId="0" fontId="1" fillId="6" borderId="11" xfId="0" applyFont="1" applyFill="1" applyBorder="1"/>
    <xf numFmtId="0" fontId="1" fillId="6" borderId="12" xfId="0" applyFont="1" applyFill="1" applyBorder="1"/>
    <xf numFmtId="0" fontId="2" fillId="6" borderId="13" xfId="0" applyFont="1" applyFill="1" applyBorder="1"/>
    <xf numFmtId="0" fontId="0" fillId="0" borderId="14" xfId="0" applyBorder="1"/>
    <xf numFmtId="0" fontId="7" fillId="6" borderId="16" xfId="0" applyFont="1" applyFill="1" applyBorder="1"/>
    <xf numFmtId="0" fontId="0" fillId="6" borderId="14" xfId="0" applyFill="1" applyBorder="1"/>
    <xf numFmtId="0" fontId="2" fillId="6" borderId="18" xfId="0" applyFont="1" applyFill="1" applyBorder="1"/>
    <xf numFmtId="0" fontId="9" fillId="6" borderId="19" xfId="0" applyFont="1" applyFill="1" applyBorder="1" applyAlignment="1">
      <alignment vertical="center"/>
    </xf>
    <xf numFmtId="0" fontId="7" fillId="6" borderId="21" xfId="0" applyFont="1" applyFill="1" applyBorder="1"/>
    <xf numFmtId="0" fontId="0" fillId="6" borderId="19" xfId="0" applyFill="1" applyBorder="1"/>
    <xf numFmtId="0" fontId="4" fillId="6" borderId="23" xfId="0" applyFont="1" applyFill="1" applyBorder="1" applyAlignment="1">
      <alignment vertical="center"/>
    </xf>
    <xf numFmtId="0" fontId="4" fillId="6" borderId="26" xfId="0" applyFont="1" applyFill="1" applyBorder="1" applyAlignment="1">
      <alignment vertical="center"/>
    </xf>
    <xf numFmtId="0" fontId="5" fillId="6" borderId="28" xfId="0" applyFont="1" applyFill="1" applyBorder="1" applyAlignment="1">
      <alignment vertical="center"/>
    </xf>
    <xf numFmtId="0" fontId="5" fillId="6" borderId="30" xfId="0" applyFont="1" applyFill="1" applyBorder="1" applyAlignment="1">
      <alignment vertical="center"/>
    </xf>
    <xf numFmtId="0" fontId="6" fillId="6" borderId="27" xfId="0" applyFont="1" applyFill="1" applyBorder="1" applyAlignment="1">
      <alignment vertical="center"/>
    </xf>
    <xf numFmtId="0" fontId="5" fillId="6" borderId="24" xfId="0" applyFont="1" applyFill="1" applyBorder="1" applyAlignment="1">
      <alignment horizontal="left" vertical="center"/>
    </xf>
    <xf numFmtId="0" fontId="6" fillId="6" borderId="25" xfId="0" applyFont="1" applyFill="1" applyBorder="1" applyAlignment="1">
      <alignment vertical="center"/>
    </xf>
    <xf numFmtId="0" fontId="14" fillId="6" borderId="29" xfId="0" applyFont="1" applyFill="1" applyBorder="1" applyAlignment="1">
      <alignment vertical="center"/>
    </xf>
    <xf numFmtId="0" fontId="10" fillId="6" borderId="24" xfId="0" applyFont="1" applyFill="1" applyBorder="1" applyAlignment="1">
      <alignment vertical="center"/>
    </xf>
    <xf numFmtId="0" fontId="4" fillId="6" borderId="19" xfId="0" applyFont="1" applyFill="1" applyBorder="1" applyAlignment="1">
      <alignment vertical="center"/>
    </xf>
    <xf numFmtId="0" fontId="14" fillId="6" borderId="19" xfId="0" applyFont="1" applyFill="1" applyBorder="1" applyAlignment="1">
      <alignment horizontal="right" vertical="center"/>
    </xf>
    <xf numFmtId="0" fontId="5" fillId="6" borderId="19" xfId="0" applyFont="1" applyFill="1" applyBorder="1" applyAlignment="1">
      <alignment horizontal="left" vertical="center"/>
    </xf>
    <xf numFmtId="0" fontId="5" fillId="6" borderId="19" xfId="0" applyFont="1" applyFill="1" applyBorder="1" applyAlignment="1">
      <alignment vertical="center"/>
    </xf>
    <xf numFmtId="0" fontId="4" fillId="6" borderId="26" xfId="0" applyFont="1" applyFill="1" applyBorder="1" applyAlignment="1">
      <alignment horizontal="left"/>
    </xf>
    <xf numFmtId="0" fontId="5" fillId="6" borderId="28" xfId="0" applyFont="1" applyFill="1" applyBorder="1" applyAlignment="1">
      <alignment horizontal="left"/>
    </xf>
    <xf numFmtId="0" fontId="0" fillId="2" borderId="33" xfId="0" applyFont="1" applyFill="1" applyBorder="1"/>
    <xf numFmtId="0" fontId="0" fillId="0" borderId="33" xfId="0" applyFont="1" applyBorder="1"/>
    <xf numFmtId="0" fontId="0" fillId="0" borderId="33" xfId="0" applyBorder="1"/>
    <xf numFmtId="0" fontId="0" fillId="5" borderId="33" xfId="0" applyFill="1" applyBorder="1"/>
    <xf numFmtId="0" fontId="0" fillId="7" borderId="33" xfId="0" applyFill="1" applyBorder="1"/>
    <xf numFmtId="0" fontId="0" fillId="5" borderId="33" xfId="0" applyFont="1" applyFill="1" applyBorder="1"/>
    <xf numFmtId="0" fontId="2" fillId="5" borderId="33" xfId="0" applyFont="1" applyFill="1" applyBorder="1"/>
    <xf numFmtId="0" fontId="0" fillId="6" borderId="33" xfId="0" applyFill="1" applyBorder="1"/>
    <xf numFmtId="0" fontId="6" fillId="6" borderId="31" xfId="0" applyFont="1" applyFill="1" applyBorder="1" applyAlignment="1">
      <alignment horizontal="left" vertical="center"/>
    </xf>
    <xf numFmtId="0" fontId="6" fillId="6" borderId="0" xfId="0" applyFont="1" applyFill="1" applyBorder="1" applyAlignment="1">
      <alignment horizontal="left" vertical="center"/>
    </xf>
    <xf numFmtId="0" fontId="6" fillId="6" borderId="32" xfId="0" applyFont="1" applyFill="1" applyBorder="1" applyAlignment="1">
      <alignment horizontal="left" vertical="center"/>
    </xf>
    <xf numFmtId="0" fontId="5" fillId="6" borderId="31" xfId="0" applyFont="1" applyFill="1" applyBorder="1" applyAlignment="1">
      <alignment horizontal="left" vertical="center"/>
    </xf>
    <xf numFmtId="0" fontId="5" fillId="6" borderId="0" xfId="0" applyFont="1" applyFill="1" applyBorder="1" applyAlignment="1">
      <alignment horizontal="left" vertical="center"/>
    </xf>
    <xf numFmtId="0" fontId="5" fillId="6" borderId="32" xfId="0" applyFont="1" applyFill="1" applyBorder="1" applyAlignment="1">
      <alignment horizontal="left" vertical="center"/>
    </xf>
    <xf numFmtId="0" fontId="14" fillId="6" borderId="29" xfId="0" applyFont="1" applyFill="1" applyBorder="1" applyAlignment="1">
      <alignment horizontal="left" vertical="center"/>
    </xf>
    <xf numFmtId="0" fontId="14" fillId="6" borderId="7" xfId="0" applyFont="1" applyFill="1" applyBorder="1" applyAlignment="1">
      <alignment horizontal="left" vertical="center"/>
    </xf>
    <xf numFmtId="0" fontId="10" fillId="6" borderId="24" xfId="0" applyFont="1" applyFill="1" applyBorder="1" applyAlignment="1">
      <alignment vertical="center"/>
    </xf>
    <xf numFmtId="0" fontId="10" fillId="6" borderId="8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/>
    </xf>
    <xf numFmtId="0" fontId="9" fillId="6" borderId="14" xfId="0" applyFont="1" applyFill="1" applyBorder="1" applyAlignment="1">
      <alignment horizontal="right" vertical="center"/>
    </xf>
    <xf numFmtId="0" fontId="9" fillId="6" borderId="19" xfId="0" applyFont="1" applyFill="1" applyBorder="1" applyAlignment="1">
      <alignment horizontal="right" vertical="center"/>
    </xf>
    <xf numFmtId="0" fontId="4" fillId="6" borderId="16" xfId="0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17" fillId="4" borderId="14" xfId="0" applyFont="1" applyFill="1" applyBorder="1" applyAlignment="1">
      <alignment horizontal="center"/>
    </xf>
    <xf numFmtId="0" fontId="17" fillId="4" borderId="15" xfId="0" applyFont="1" applyFill="1" applyBorder="1" applyAlignment="1">
      <alignment horizontal="center"/>
    </xf>
    <xf numFmtId="0" fontId="17" fillId="4" borderId="19" xfId="0" applyFont="1" applyFill="1" applyBorder="1" applyAlignment="1">
      <alignment horizontal="center" vertical="center"/>
    </xf>
    <xf numFmtId="0" fontId="17" fillId="4" borderId="20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27" xfId="0" applyFont="1" applyFill="1" applyBorder="1" applyAlignment="1">
      <alignment horizontal="center" vertical="center"/>
    </xf>
    <xf numFmtId="0" fontId="4" fillId="6" borderId="25" xfId="0" applyFont="1" applyFill="1" applyBorder="1" applyAlignment="1">
      <alignment horizontal="center" vertical="center"/>
    </xf>
    <xf numFmtId="0" fontId="9" fillId="6" borderId="14" xfId="0" applyFont="1" applyFill="1" applyBorder="1" applyAlignment="1">
      <alignment horizontal="left" vertical="center"/>
    </xf>
    <xf numFmtId="0" fontId="9" fillId="6" borderId="19" xfId="0" applyFont="1" applyFill="1" applyBorder="1" applyAlignment="1">
      <alignment horizontal="left" vertical="center"/>
    </xf>
    <xf numFmtId="0" fontId="5" fillId="6" borderId="5" xfId="0" applyFont="1" applyFill="1" applyBorder="1" applyAlignment="1">
      <alignment horizontal="left" vertical="center"/>
    </xf>
    <xf numFmtId="0" fontId="5" fillId="6" borderId="8" xfId="0" applyFont="1" applyFill="1" applyBorder="1" applyAlignment="1">
      <alignment horizontal="left" vertical="center"/>
    </xf>
    <xf numFmtId="0" fontId="6" fillId="6" borderId="29" xfId="0" applyFont="1" applyFill="1" applyBorder="1" applyAlignment="1">
      <alignment horizontal="left" vertical="center"/>
    </xf>
    <xf numFmtId="0" fontId="6" fillId="6" borderId="7" xfId="0" applyFont="1" applyFill="1" applyBorder="1" applyAlignment="1">
      <alignment horizontal="left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6" borderId="3" xfId="0" applyFont="1" applyFill="1" applyBorder="1" applyAlignment="1">
      <alignment horizontal="left" vertical="center"/>
    </xf>
    <xf numFmtId="0" fontId="4" fillId="6" borderId="4" xfId="0" applyFont="1" applyFill="1" applyBorder="1" applyAlignment="1">
      <alignment horizontal="left" vertical="center"/>
    </xf>
    <xf numFmtId="0" fontId="5" fillId="6" borderId="6" xfId="0" applyFont="1" applyFill="1" applyBorder="1" applyAlignment="1">
      <alignment horizontal="left" vertical="center"/>
    </xf>
    <xf numFmtId="0" fontId="4" fillId="6" borderId="7" xfId="0" applyFont="1" applyFill="1" applyBorder="1" applyAlignment="1">
      <alignment horizontal="left" vertical="center"/>
    </xf>
    <xf numFmtId="0" fontId="4" fillId="6" borderId="29" xfId="0" applyFont="1" applyFill="1" applyBorder="1" applyAlignment="1">
      <alignment horizontal="left" vertical="center"/>
    </xf>
    <xf numFmtId="0" fontId="5" fillId="6" borderId="24" xfId="0" applyFont="1" applyFill="1" applyBorder="1" applyAlignment="1">
      <alignment horizontal="left" vertical="center"/>
    </xf>
    <xf numFmtId="0" fontId="4" fillId="0" borderId="2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left" vertical="top"/>
    </xf>
    <xf numFmtId="0" fontId="4" fillId="6" borderId="8" xfId="0" applyFont="1" applyFill="1" applyBorder="1" applyAlignment="1">
      <alignment horizontal="left" vertical="top"/>
    </xf>
    <xf numFmtId="0" fontId="4" fillId="6" borderId="25" xfId="0" applyFont="1" applyFill="1" applyBorder="1" applyAlignment="1">
      <alignment horizontal="left" vertical="top"/>
    </xf>
    <xf numFmtId="0" fontId="13" fillId="6" borderId="31" xfId="0" applyFont="1" applyFill="1" applyBorder="1" applyAlignment="1">
      <alignment horizontal="left" vertical="center"/>
    </xf>
    <xf numFmtId="0" fontId="13" fillId="6" borderId="0" xfId="0" applyFont="1" applyFill="1" applyBorder="1" applyAlignment="1">
      <alignment horizontal="left" vertical="center"/>
    </xf>
    <xf numFmtId="0" fontId="12" fillId="6" borderId="18" xfId="0" applyFont="1" applyFill="1" applyBorder="1" applyAlignment="1">
      <alignment horizontal="left" vertical="center"/>
    </xf>
    <xf numFmtId="0" fontId="12" fillId="6" borderId="19" xfId="0" applyFont="1" applyFill="1" applyBorder="1" applyAlignment="1">
      <alignment horizontal="left" vertical="center"/>
    </xf>
    <xf numFmtId="0" fontId="4" fillId="0" borderId="2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6" borderId="17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6" borderId="0" xfId="0" applyFont="1" applyFill="1" applyBorder="1" applyAlignment="1">
      <alignment horizontal="left" vertical="center"/>
    </xf>
    <xf numFmtId="0" fontId="11" fillId="6" borderId="13" xfId="0" applyFont="1" applyFill="1" applyBorder="1" applyAlignment="1">
      <alignment horizontal="center" vertical="center"/>
    </xf>
    <xf numFmtId="0" fontId="11" fillId="6" borderId="14" xfId="0" applyFont="1" applyFill="1" applyBorder="1" applyAlignment="1">
      <alignment horizontal="center" vertical="center"/>
    </xf>
    <xf numFmtId="0" fontId="11" fillId="6" borderId="17" xfId="0" applyFont="1" applyFill="1" applyBorder="1" applyAlignment="1">
      <alignment horizontal="center" vertical="center"/>
    </xf>
    <xf numFmtId="0" fontId="12" fillId="6" borderId="24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25" xfId="0" applyFont="1" applyFill="1" applyBorder="1" applyAlignment="1">
      <alignment horizontal="center" vertical="center"/>
    </xf>
    <xf numFmtId="0" fontId="5" fillId="6" borderId="21" xfId="0" applyFont="1" applyFill="1" applyBorder="1" applyAlignment="1">
      <alignment horizontal="left" vertical="center"/>
    </xf>
    <xf numFmtId="0" fontId="5" fillId="6" borderId="20" xfId="0" applyFont="1" applyFill="1" applyBorder="1" applyAlignment="1">
      <alignment horizontal="left" vertical="center"/>
    </xf>
    <xf numFmtId="0" fontId="4" fillId="0" borderId="22" xfId="0" applyFont="1" applyBorder="1" applyAlignment="1">
      <alignment horizontal="center" vertical="center"/>
    </xf>
    <xf numFmtId="0" fontId="5" fillId="6" borderId="19" xfId="0" applyFont="1" applyFill="1" applyBorder="1" applyAlignment="1">
      <alignment horizontal="left" vertical="center"/>
    </xf>
    <xf numFmtId="0" fontId="4" fillId="6" borderId="13" xfId="0" applyFont="1" applyFill="1" applyBorder="1" applyAlignment="1">
      <alignment horizontal="left" vertical="center"/>
    </xf>
    <xf numFmtId="0" fontId="4" fillId="6" borderId="14" xfId="0" applyFont="1" applyFill="1" applyBorder="1" applyAlignment="1">
      <alignment horizontal="left" vertical="center"/>
    </xf>
    <xf numFmtId="0" fontId="6" fillId="6" borderId="3" xfId="0" applyFont="1" applyFill="1" applyBorder="1" applyAlignment="1">
      <alignment horizontal="left" vertical="center"/>
    </xf>
    <xf numFmtId="0" fontId="14" fillId="0" borderId="32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6" borderId="0" xfId="0" applyFont="1" applyFill="1" applyBorder="1" applyAlignment="1">
      <alignment horizontal="left" vertical="center"/>
    </xf>
    <xf numFmtId="0" fontId="10" fillId="6" borderId="0" xfId="0" applyFont="1" applyFill="1" applyBorder="1" applyAlignment="1">
      <alignment horizontal="left" vertical="center"/>
    </xf>
    <xf numFmtId="0" fontId="10" fillId="6" borderId="8" xfId="0" applyFont="1" applyFill="1" applyBorder="1" applyAlignment="1">
      <alignment horizontal="left" vertical="center"/>
    </xf>
    <xf numFmtId="0" fontId="14" fillId="0" borderId="19" xfId="0" applyFont="1" applyBorder="1" applyAlignment="1">
      <alignment horizontal="center" vertical="center"/>
    </xf>
    <xf numFmtId="0" fontId="14" fillId="6" borderId="31" xfId="0" applyFont="1" applyFill="1" applyBorder="1" applyAlignment="1">
      <alignment horizontal="left" vertical="center"/>
    </xf>
    <xf numFmtId="0" fontId="10" fillId="6" borderId="31" xfId="0" applyFont="1" applyFill="1" applyBorder="1" applyAlignment="1">
      <alignment horizontal="left" vertical="center"/>
    </xf>
    <xf numFmtId="0" fontId="14" fillId="6" borderId="24" xfId="0" applyFont="1" applyFill="1" applyBorder="1" applyAlignment="1">
      <alignment horizontal="left" vertical="center"/>
    </xf>
    <xf numFmtId="0" fontId="14" fillId="6" borderId="8" xfId="0" applyFont="1" applyFill="1" applyBorder="1" applyAlignment="1">
      <alignment horizontal="left" vertical="center"/>
    </xf>
    <xf numFmtId="0" fontId="6" fillId="6" borderId="29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5" fillId="6" borderId="31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6" fillId="6" borderId="27" xfId="0" applyFont="1" applyFill="1" applyBorder="1" applyAlignment="1">
      <alignment horizontal="center" vertical="center"/>
    </xf>
    <xf numFmtId="0" fontId="5" fillId="6" borderId="32" xfId="0" applyFont="1" applyFill="1" applyBorder="1" applyAlignment="1">
      <alignment horizontal="center" vertical="center"/>
    </xf>
    <xf numFmtId="0" fontId="15" fillId="6" borderId="13" xfId="0" applyFont="1" applyFill="1" applyBorder="1" applyAlignment="1">
      <alignment horizontal="center" vertical="center"/>
    </xf>
    <xf numFmtId="0" fontId="15" fillId="6" borderId="14" xfId="0" applyFont="1" applyFill="1" applyBorder="1" applyAlignment="1">
      <alignment horizontal="center" vertical="center"/>
    </xf>
    <xf numFmtId="0" fontId="15" fillId="6" borderId="17" xfId="0" applyFont="1" applyFill="1" applyBorder="1" applyAlignment="1">
      <alignment horizontal="center" vertical="center"/>
    </xf>
    <xf numFmtId="0" fontId="12" fillId="6" borderId="18" xfId="0" applyFont="1" applyFill="1" applyBorder="1" applyAlignment="1">
      <alignment horizontal="center" vertical="center"/>
    </xf>
    <xf numFmtId="0" fontId="12" fillId="6" borderId="19" xfId="0" applyFont="1" applyFill="1" applyBorder="1" applyAlignment="1">
      <alignment horizontal="center" vertical="center"/>
    </xf>
    <xf numFmtId="0" fontId="12" fillId="6" borderId="22" xfId="0" applyFont="1" applyFill="1" applyBorder="1" applyAlignment="1">
      <alignment horizontal="center" vertical="center"/>
    </xf>
    <xf numFmtId="0" fontId="4" fillId="6" borderId="27" xfId="0" applyFont="1" applyFill="1" applyBorder="1" applyAlignment="1">
      <alignment horizontal="left" vertic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4" fillId="6" borderId="4" xfId="0" applyFont="1" applyFill="1" applyBorder="1" applyAlignment="1">
      <alignment horizontal="left"/>
    </xf>
    <xf numFmtId="0" fontId="4" fillId="0" borderId="27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4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25" xfId="0" applyFont="1" applyBorder="1" applyAlignment="1">
      <alignment horizontal="left" vertical="top"/>
    </xf>
    <xf numFmtId="0" fontId="5" fillId="6" borderId="9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left" vertical="top"/>
    </xf>
    <xf numFmtId="0" fontId="13" fillId="6" borderId="13" xfId="0" applyFont="1" applyFill="1" applyBorder="1" applyAlignment="1">
      <alignment horizontal="center" vertical="center"/>
    </xf>
    <xf numFmtId="0" fontId="13" fillId="6" borderId="14" xfId="0" applyFont="1" applyFill="1" applyBorder="1" applyAlignment="1">
      <alignment horizontal="center" vertical="center"/>
    </xf>
    <xf numFmtId="0" fontId="13" fillId="6" borderId="17" xfId="0" applyFont="1" applyFill="1" applyBorder="1" applyAlignment="1">
      <alignment horizontal="center" vertical="center"/>
    </xf>
    <xf numFmtId="0" fontId="12" fillId="6" borderId="31" xfId="0" applyFont="1" applyFill="1" applyBorder="1" applyAlignment="1">
      <alignment horizontal="center" vertical="center"/>
    </xf>
    <xf numFmtId="0" fontId="12" fillId="6" borderId="0" xfId="0" applyFont="1" applyFill="1" applyBorder="1" applyAlignment="1">
      <alignment horizontal="center" vertical="center"/>
    </xf>
    <xf numFmtId="0" fontId="12" fillId="6" borderId="32" xfId="0" applyFont="1" applyFill="1" applyBorder="1" applyAlignment="1">
      <alignment horizontal="center" vertical="center"/>
    </xf>
  </cellXfs>
  <cellStyles count="1">
    <cellStyle name="Standard" xfId="0" builtinId="0"/>
  </cellStyles>
  <dxfs count="8">
    <dxf>
      <fill>
        <patternFill patternType="solid">
          <bgColor rgb="FF087363"/>
        </patternFill>
      </fill>
    </dxf>
    <dxf>
      <fill>
        <patternFill>
          <bgColor rgb="FF087363"/>
        </patternFill>
      </fill>
    </dxf>
    <dxf>
      <fill>
        <patternFill>
          <bgColor rgb="FFFFC000"/>
        </patternFill>
      </fill>
    </dxf>
    <dxf>
      <fill>
        <patternFill>
          <bgColor rgb="FF087363"/>
        </patternFill>
      </fill>
    </dxf>
    <dxf>
      <fill>
        <patternFill>
          <bgColor rgb="FF087363"/>
        </patternFill>
      </fill>
      <border>
        <left style="thin">
          <color rgb="FF087363"/>
        </left>
        <right style="thin">
          <color rgb="FF087363"/>
        </right>
        <top style="thin">
          <color rgb="FF087363"/>
        </top>
        <bottom style="thin">
          <color rgb="FF087363"/>
        </bottom>
      </border>
    </dxf>
    <dxf>
      <fill>
        <patternFill>
          <bgColor rgb="FFFFC000"/>
        </patternFill>
      </fill>
    </dxf>
    <dxf>
      <fill>
        <patternFill>
          <bgColor rgb="FF087363"/>
        </patternFill>
      </fill>
    </dxf>
    <dxf>
      <fill>
        <patternFill>
          <bgColor rgb="FF087363"/>
        </patternFill>
      </fill>
    </dxf>
  </dxfs>
  <tableStyles count="0" defaultTableStyle="TableStyleMedium2" defaultPivotStyle="PivotStyleLight16"/>
  <colors>
    <mruColors>
      <color rgb="FF08736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fmlaLink="J2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firstButton="1" fmlaLink="J3" lockText="1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</xdr:row>
          <xdr:rowOff>38100</xdr:rowOff>
        </xdr:from>
        <xdr:to>
          <xdr:col>4</xdr:col>
          <xdr:colOff>182880</xdr:colOff>
          <xdr:row>1</xdr:row>
          <xdr:rowOff>182880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English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403860</xdr:colOff>
          <xdr:row>1</xdr:row>
          <xdr:rowOff>30480</xdr:rowOff>
        </xdr:from>
        <xdr:to>
          <xdr:col>9</xdr:col>
          <xdr:colOff>381000</xdr:colOff>
          <xdr:row>1</xdr:row>
          <xdr:rowOff>182880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Bosanski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106680</xdr:colOff>
          <xdr:row>1</xdr:row>
          <xdr:rowOff>22860</xdr:rowOff>
        </xdr:from>
        <xdr:to>
          <xdr:col>16</xdr:col>
          <xdr:colOff>175260</xdr:colOff>
          <xdr:row>1</xdr:row>
          <xdr:rowOff>182880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Česky</a:t>
              </a:r>
            </a:p>
          </xdr:txBody>
        </xdr:sp>
        <xdr:clientData/>
      </xdr:twoCellAnchor>
    </mc:Choice>
    <mc:Fallback/>
  </mc:AlternateContent>
  <xdr:twoCellAnchor editAs="absolute">
    <xdr:from>
      <xdr:col>9</xdr:col>
      <xdr:colOff>136222</xdr:colOff>
      <xdr:row>1</xdr:row>
      <xdr:rowOff>14037</xdr:rowOff>
    </xdr:from>
    <xdr:to>
      <xdr:col>10</xdr:col>
      <xdr:colOff>22927</xdr:colOff>
      <xdr:row>1</xdr:row>
      <xdr:rowOff>198805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51263" y="352425"/>
          <a:ext cx="374861" cy="184768"/>
        </a:xfrm>
        <a:prstGeom prst="rect">
          <a:avLst/>
        </a:prstGeom>
      </xdr:spPr>
    </xdr:pic>
    <xdr:clientData/>
  </xdr:twoCellAnchor>
  <xdr:twoCellAnchor editAs="oneCell">
    <xdr:from>
      <xdr:col>3</xdr:col>
      <xdr:colOff>264319</xdr:colOff>
      <xdr:row>1</xdr:row>
      <xdr:rowOff>12771</xdr:rowOff>
    </xdr:from>
    <xdr:to>
      <xdr:col>4</xdr:col>
      <xdr:colOff>124741</xdr:colOff>
      <xdr:row>1</xdr:row>
      <xdr:rowOff>193746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72683" y="354805"/>
          <a:ext cx="306365" cy="180975"/>
        </a:xfrm>
        <a:prstGeom prst="rect">
          <a:avLst/>
        </a:prstGeom>
      </xdr:spPr>
    </xdr:pic>
    <xdr:clientData/>
  </xdr:twoCellAnchor>
  <xdr:twoCellAnchor editAs="oneCell">
    <xdr:from>
      <xdr:col>15</xdr:col>
      <xdr:colOff>465363</xdr:colOff>
      <xdr:row>1</xdr:row>
      <xdr:rowOff>11149</xdr:rowOff>
    </xdr:from>
    <xdr:to>
      <xdr:col>17</xdr:col>
      <xdr:colOff>4934</xdr:colOff>
      <xdr:row>1</xdr:row>
      <xdr:rowOff>198693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906" b="1365"/>
        <a:stretch/>
      </xdr:blipFill>
      <xdr:spPr>
        <a:xfrm>
          <a:off x="5929249" y="353183"/>
          <a:ext cx="292912" cy="18754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312420</xdr:colOff>
          <xdr:row>2</xdr:row>
          <xdr:rowOff>30480</xdr:rowOff>
        </xdr:from>
        <xdr:to>
          <xdr:col>3</xdr:col>
          <xdr:colOff>83820</xdr:colOff>
          <xdr:row>3</xdr:row>
          <xdr:rowOff>83820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Eigenteil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17</xdr:col>
          <xdr:colOff>579120</xdr:colOff>
          <xdr:row>2</xdr:row>
          <xdr:rowOff>0</xdr:rowOff>
        </xdr:to>
        <xdr:sp macro="" textlink="">
          <xdr:nvSpPr>
            <xdr:cNvPr id="1039" name="Group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18</xdr:col>
          <xdr:colOff>0</xdr:colOff>
          <xdr:row>4</xdr:row>
          <xdr:rowOff>0</xdr:rowOff>
        </xdr:to>
        <xdr:sp macro="" textlink="">
          <xdr:nvSpPr>
            <xdr:cNvPr id="1040" name="Group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297180</xdr:colOff>
          <xdr:row>26</xdr:row>
          <xdr:rowOff>152400</xdr:rowOff>
        </xdr:from>
        <xdr:to>
          <xdr:col>7</xdr:col>
          <xdr:colOff>160020</xdr:colOff>
          <xdr:row>28</xdr:row>
          <xdr:rowOff>45720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297180</xdr:colOff>
          <xdr:row>27</xdr:row>
          <xdr:rowOff>137160</xdr:rowOff>
        </xdr:from>
        <xdr:to>
          <xdr:col>7</xdr:col>
          <xdr:colOff>175260</xdr:colOff>
          <xdr:row>29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297180</xdr:colOff>
          <xdr:row>28</xdr:row>
          <xdr:rowOff>137160</xdr:rowOff>
        </xdr:from>
        <xdr:to>
          <xdr:col>7</xdr:col>
          <xdr:colOff>175260</xdr:colOff>
          <xdr:row>30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297180</xdr:colOff>
          <xdr:row>29</xdr:row>
          <xdr:rowOff>121920</xdr:rowOff>
        </xdr:from>
        <xdr:to>
          <xdr:col>7</xdr:col>
          <xdr:colOff>160020</xdr:colOff>
          <xdr:row>31</xdr:row>
          <xdr:rowOff>7620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297180</xdr:colOff>
          <xdr:row>30</xdr:row>
          <xdr:rowOff>144780</xdr:rowOff>
        </xdr:from>
        <xdr:to>
          <xdr:col>7</xdr:col>
          <xdr:colOff>175260</xdr:colOff>
          <xdr:row>32</xdr:row>
          <xdr:rowOff>30480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297180</xdr:colOff>
          <xdr:row>31</xdr:row>
          <xdr:rowOff>121920</xdr:rowOff>
        </xdr:from>
        <xdr:to>
          <xdr:col>7</xdr:col>
          <xdr:colOff>175260</xdr:colOff>
          <xdr:row>33</xdr:row>
          <xdr:rowOff>7620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297180</xdr:colOff>
          <xdr:row>32</xdr:row>
          <xdr:rowOff>137160</xdr:rowOff>
        </xdr:from>
        <xdr:to>
          <xdr:col>7</xdr:col>
          <xdr:colOff>175260</xdr:colOff>
          <xdr:row>34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297180</xdr:colOff>
          <xdr:row>33</xdr:row>
          <xdr:rowOff>114300</xdr:rowOff>
        </xdr:from>
        <xdr:to>
          <xdr:col>7</xdr:col>
          <xdr:colOff>175260</xdr:colOff>
          <xdr:row>35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297180</xdr:colOff>
          <xdr:row>34</xdr:row>
          <xdr:rowOff>137160</xdr:rowOff>
        </xdr:from>
        <xdr:to>
          <xdr:col>7</xdr:col>
          <xdr:colOff>175260</xdr:colOff>
          <xdr:row>36</xdr:row>
          <xdr:rowOff>22860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297180</xdr:colOff>
          <xdr:row>35</xdr:row>
          <xdr:rowOff>137160</xdr:rowOff>
        </xdr:from>
        <xdr:to>
          <xdr:col>7</xdr:col>
          <xdr:colOff>175260</xdr:colOff>
          <xdr:row>37</xdr:row>
          <xdr:rowOff>22860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23</xdr:row>
          <xdr:rowOff>22860</xdr:rowOff>
        </xdr:from>
        <xdr:to>
          <xdr:col>7</xdr:col>
          <xdr:colOff>76200</xdr:colOff>
          <xdr:row>24</xdr:row>
          <xdr:rowOff>106680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220980</xdr:colOff>
          <xdr:row>23</xdr:row>
          <xdr:rowOff>7620</xdr:rowOff>
        </xdr:from>
        <xdr:to>
          <xdr:col>15</xdr:col>
          <xdr:colOff>419100</xdr:colOff>
          <xdr:row>24</xdr:row>
          <xdr:rowOff>99060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228600</xdr:colOff>
          <xdr:row>25</xdr:row>
          <xdr:rowOff>137160</xdr:rowOff>
        </xdr:from>
        <xdr:to>
          <xdr:col>17</xdr:col>
          <xdr:colOff>289560</xdr:colOff>
          <xdr:row>27</xdr:row>
          <xdr:rowOff>30480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2</xdr:row>
          <xdr:rowOff>30480</xdr:rowOff>
        </xdr:from>
        <xdr:to>
          <xdr:col>11</xdr:col>
          <xdr:colOff>45720</xdr:colOff>
          <xdr:row>3</xdr:row>
          <xdr:rowOff>83820</xdr:rowOff>
        </xdr:to>
        <xdr:sp macro="" textlink="">
          <xdr:nvSpPr>
            <xdr:cNvPr id="1059" name="Option Button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Zukaufteil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220980</xdr:colOff>
          <xdr:row>24</xdr:row>
          <xdr:rowOff>106680</xdr:rowOff>
        </xdr:from>
        <xdr:to>
          <xdr:col>17</xdr:col>
          <xdr:colOff>274320</xdr:colOff>
          <xdr:row>26</xdr:row>
          <xdr:rowOff>22860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704850</xdr:colOff>
      <xdr:row>11</xdr:row>
      <xdr:rowOff>57151</xdr:rowOff>
    </xdr:from>
    <xdr:to>
      <xdr:col>0</xdr:col>
      <xdr:colOff>1000125</xdr:colOff>
      <xdr:row>12</xdr:row>
      <xdr:rowOff>16275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850" y="2152651"/>
          <a:ext cx="295275" cy="149624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714376</xdr:colOff>
      <xdr:row>9</xdr:row>
      <xdr:rowOff>28576</xdr:rowOff>
    </xdr:from>
    <xdr:to>
      <xdr:col>0</xdr:col>
      <xdr:colOff>972824</xdr:colOff>
      <xdr:row>9</xdr:row>
      <xdr:rowOff>180976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4376" y="1752601"/>
          <a:ext cx="258448" cy="152400"/>
        </a:xfrm>
        <a:prstGeom prst="rect">
          <a:avLst/>
        </a:prstGeom>
      </xdr:spPr>
    </xdr:pic>
    <xdr:clientData/>
  </xdr:twoCellAnchor>
  <xdr:twoCellAnchor editAs="oneCell">
    <xdr:from>
      <xdr:col>0</xdr:col>
      <xdr:colOff>704850</xdr:colOff>
      <xdr:row>10</xdr:row>
      <xdr:rowOff>19050</xdr:rowOff>
    </xdr:from>
    <xdr:to>
      <xdr:col>0</xdr:col>
      <xdr:colOff>980031</xdr:colOff>
      <xdr:row>11</xdr:row>
      <xdr:rowOff>9525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906" b="1365"/>
        <a:stretch/>
      </xdr:blipFill>
      <xdr:spPr>
        <a:xfrm>
          <a:off x="704850" y="1943100"/>
          <a:ext cx="275181" cy="1809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ED2403A-331F-4A5B-B4D8-8F86C52A50A1}" name="Übersetzung" displayName="Übersetzung" ref="A2:D5" totalsRowShown="0">
  <autoFilter ref="A2:D5" xr:uid="{8ED2403A-331F-4A5B-B4D8-8F86C52A50A1}"/>
  <tableColumns count="4">
    <tableColumn id="1" xr3:uid="{971E1205-C92B-42EE-813D-6D4ED6FFE58C}" name="Deutsch"/>
    <tableColumn id="2" xr3:uid="{C92AC223-1C38-46E9-A0F4-286A8537CD92}" name="Englisch"/>
    <tableColumn id="3" xr3:uid="{5104ADFB-F5D2-4957-BB11-74DCA94D4761}" name="Tschechisch"/>
    <tableColumn id="4" xr3:uid="{3A8A32CF-8A8A-486A-B5F4-17D7DBCA3F84}" name="Bosnisch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S59"/>
  <sheetViews>
    <sheetView tabSelected="1" view="pageLayout" zoomScale="145" zoomScaleNormal="100" zoomScalePageLayoutView="145" workbookViewId="0">
      <selection activeCell="B23" sqref="B23:R23"/>
    </sheetView>
  </sheetViews>
  <sheetFormatPr baseColWidth="10" defaultRowHeight="14.4" x14ac:dyDescent="0.3"/>
  <cols>
    <col min="1" max="1" width="1.6640625" customWidth="1"/>
    <col min="2" max="2" width="8.6640625" customWidth="1"/>
    <col min="3" max="3" width="5" customWidth="1"/>
    <col min="4" max="4" width="6.33203125" customWidth="1"/>
    <col min="5" max="6" width="3.44140625" customWidth="1"/>
    <col min="7" max="7" width="4.6640625" customWidth="1"/>
    <col min="8" max="8" width="6.33203125" customWidth="1"/>
    <col min="9" max="9" width="8.109375" customWidth="1"/>
    <col min="10" max="11" width="6.88671875" customWidth="1"/>
    <col min="12" max="12" width="5" customWidth="1"/>
    <col min="13" max="13" width="3.44140625" customWidth="1"/>
    <col min="14" max="14" width="4.109375" customWidth="1"/>
    <col min="15" max="15" width="2.5546875" customWidth="1"/>
    <col min="16" max="16" width="7.109375" customWidth="1"/>
    <col min="17" max="17" width="3.33203125" customWidth="1"/>
    <col min="18" max="18" width="8.109375" customWidth="1"/>
    <col min="19" max="19" width="3.33203125" customWidth="1"/>
    <col min="20" max="20" width="12.44140625" customWidth="1"/>
  </cols>
  <sheetData>
    <row r="1" spans="1:19" ht="26.4" thickBot="1" x14ac:dyDescent="0.55000000000000004">
      <c r="A1" s="79" t="str">
        <f>VLOOKUP(R2,Übersetzung!A6:E12,5,FALSE)</f>
        <v>Deviation Request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</row>
    <row r="2" spans="1:19" ht="16.5" customHeight="1" thickBot="1" x14ac:dyDescent="0.35">
      <c r="A2" s="19"/>
      <c r="B2" s="34"/>
      <c r="C2" s="35"/>
      <c r="D2" s="35"/>
      <c r="E2" s="35"/>
      <c r="F2" s="35"/>
      <c r="G2" s="35"/>
      <c r="H2" s="35"/>
      <c r="I2" s="35"/>
      <c r="J2" s="36">
        <v>1</v>
      </c>
      <c r="K2" s="36"/>
      <c r="L2" s="36"/>
      <c r="M2" s="36"/>
      <c r="N2" s="36"/>
      <c r="O2" s="36"/>
      <c r="P2" s="36"/>
      <c r="Q2" s="36"/>
      <c r="R2" s="37" t="str">
        <f>IF(J2=2,"Bosanski",IF(J2=3,"Česky","English"))</f>
        <v>English</v>
      </c>
    </row>
    <row r="3" spans="1:19" ht="12" customHeight="1" x14ac:dyDescent="0.3">
      <c r="A3" s="3"/>
      <c r="B3" s="38"/>
      <c r="C3" s="39"/>
      <c r="D3" s="99" t="str">
        <f>VLOOKUP(R2,Übersetzung!A9:Q12,17,FALSE)</f>
        <v>/ Own part</v>
      </c>
      <c r="E3" s="99"/>
      <c r="F3" s="99"/>
      <c r="G3" s="92" t="s">
        <v>80</v>
      </c>
      <c r="H3" s="92"/>
      <c r="I3" s="93"/>
      <c r="J3" s="40">
        <v>1</v>
      </c>
      <c r="K3" s="80" t="str">
        <f>VLOOKUP(R2,Übersetzung!A9:R12,18,FALSE)</f>
        <v>/ Purchased part</v>
      </c>
      <c r="L3" s="80"/>
      <c r="M3" s="80"/>
      <c r="N3" s="41"/>
      <c r="O3" s="88" t="s">
        <v>82</v>
      </c>
      <c r="P3" s="88"/>
      <c r="Q3" s="88"/>
      <c r="R3" s="89"/>
    </row>
    <row r="4" spans="1:19" ht="9.75" customHeight="1" thickBot="1" x14ac:dyDescent="0.35">
      <c r="A4" s="3"/>
      <c r="B4" s="42"/>
      <c r="C4" s="43"/>
      <c r="D4" s="100"/>
      <c r="E4" s="100"/>
      <c r="F4" s="100"/>
      <c r="G4" s="94" t="str">
        <f>VLOOKUP(R2,Übersetzung!A9:S12,19,FALSE)</f>
        <v>to be filled in by BENEDICT</v>
      </c>
      <c r="H4" s="94"/>
      <c r="I4" s="95"/>
      <c r="J4" s="44"/>
      <c r="K4" s="81"/>
      <c r="L4" s="81"/>
      <c r="M4" s="81"/>
      <c r="N4" s="45"/>
      <c r="O4" s="90" t="str">
        <f>VLOOKUP(R2,Übersetzung!A9:T12,20,FALSE)</f>
        <v>to be filled in by supplier</v>
      </c>
      <c r="P4" s="90"/>
      <c r="Q4" s="90"/>
      <c r="R4" s="91"/>
    </row>
    <row r="5" spans="1:19" ht="11.25" customHeight="1" x14ac:dyDescent="0.3">
      <c r="A5" s="2"/>
      <c r="B5" s="150" t="s">
        <v>24</v>
      </c>
      <c r="C5" s="151"/>
      <c r="D5" s="151"/>
      <c r="E5" s="82"/>
      <c r="F5" s="83"/>
      <c r="G5" s="83"/>
      <c r="H5" s="83"/>
      <c r="I5" s="84"/>
      <c r="J5" s="46" t="s">
        <v>28</v>
      </c>
      <c r="K5" s="82"/>
      <c r="L5" s="83"/>
      <c r="M5" s="83"/>
      <c r="N5" s="83"/>
      <c r="O5" s="83"/>
      <c r="P5" s="83"/>
      <c r="Q5" s="83"/>
      <c r="R5" s="137"/>
    </row>
    <row r="6" spans="1:19" ht="11.25" customHeight="1" x14ac:dyDescent="0.3">
      <c r="A6" s="2"/>
      <c r="B6" s="118" t="str">
        <f>VLOOKUP(R2,Übersetzung!A9:F12,6,FALSE)</f>
        <v>Supplier Deviation No.:</v>
      </c>
      <c r="C6" s="102"/>
      <c r="D6" s="102"/>
      <c r="E6" s="85"/>
      <c r="F6" s="86"/>
      <c r="G6" s="86"/>
      <c r="H6" s="86"/>
      <c r="I6" s="87"/>
      <c r="J6" s="6" t="str">
        <f>VLOOKUP(R2,Übersetzung!A9:G12,7,FALSE)</f>
        <v>Date:</v>
      </c>
      <c r="K6" s="85"/>
      <c r="L6" s="86"/>
      <c r="M6" s="86"/>
      <c r="N6" s="86"/>
      <c r="O6" s="86"/>
      <c r="P6" s="86"/>
      <c r="Q6" s="86"/>
      <c r="R6" s="98"/>
    </row>
    <row r="7" spans="1:19" ht="11.25" customHeight="1" x14ac:dyDescent="0.3">
      <c r="A7" s="2"/>
      <c r="B7" s="47" t="s">
        <v>27</v>
      </c>
      <c r="C7" s="9"/>
      <c r="D7" s="105"/>
      <c r="E7" s="96"/>
      <c r="F7" s="96"/>
      <c r="G7" s="106"/>
      <c r="H7" s="5" t="s">
        <v>37</v>
      </c>
      <c r="I7" s="9"/>
      <c r="J7" s="107"/>
      <c r="K7" s="108"/>
      <c r="L7" s="109"/>
      <c r="M7" s="10" t="s">
        <v>36</v>
      </c>
      <c r="N7" s="96"/>
      <c r="O7" s="96"/>
      <c r="P7" s="96"/>
      <c r="Q7" s="96"/>
      <c r="R7" s="97"/>
    </row>
    <row r="8" spans="1:19" ht="11.25" customHeight="1" x14ac:dyDescent="0.3">
      <c r="A8" s="2"/>
      <c r="B8" s="48" t="str">
        <f>VLOOKUP(R2,Übersetzung!A9:E12,3,FALSE)</f>
        <v>Responsible:</v>
      </c>
      <c r="C8" s="11"/>
      <c r="D8" s="85"/>
      <c r="E8" s="86"/>
      <c r="F8" s="86"/>
      <c r="G8" s="87"/>
      <c r="H8" s="11" t="str">
        <f>VLOOKUP(R2,Übersetzung!A9:E12,4,FALSE)</f>
        <v>Department:</v>
      </c>
      <c r="I8" s="12"/>
      <c r="J8" s="110"/>
      <c r="K8" s="111"/>
      <c r="L8" s="112"/>
      <c r="M8" s="13" t="str">
        <f>VLOOKUP(R2,Übersetzung!A9:H12,8,FALSE)</f>
        <v>Tel.:</v>
      </c>
      <c r="N8" s="86"/>
      <c r="O8" s="86"/>
      <c r="P8" s="86"/>
      <c r="Q8" s="86"/>
      <c r="R8" s="98"/>
    </row>
    <row r="9" spans="1:19" ht="11.25" customHeight="1" x14ac:dyDescent="0.3">
      <c r="A9" s="2"/>
      <c r="B9" s="117" t="s">
        <v>39</v>
      </c>
      <c r="C9" s="116"/>
      <c r="D9" s="116"/>
      <c r="E9" s="105"/>
      <c r="F9" s="96"/>
      <c r="G9" s="96"/>
      <c r="H9" s="96"/>
      <c r="I9" s="106"/>
      <c r="J9" s="113" t="s">
        <v>43</v>
      </c>
      <c r="K9" s="116"/>
      <c r="L9" s="114"/>
      <c r="M9" s="107"/>
      <c r="N9" s="108"/>
      <c r="O9" s="108"/>
      <c r="P9" s="108"/>
      <c r="Q9" s="108"/>
      <c r="R9" s="119"/>
      <c r="S9" s="1"/>
    </row>
    <row r="10" spans="1:19" ht="11.25" customHeight="1" x14ac:dyDescent="0.3">
      <c r="A10" s="2"/>
      <c r="B10" s="118" t="str">
        <f>VLOOKUP(R2,Übersetzung!A9:I12,9,FALSE)</f>
        <v>BENEDICT supplier ID:</v>
      </c>
      <c r="C10" s="102"/>
      <c r="D10" s="102"/>
      <c r="E10" s="85"/>
      <c r="F10" s="86"/>
      <c r="G10" s="86"/>
      <c r="H10" s="86"/>
      <c r="I10" s="87"/>
      <c r="J10" s="101" t="str">
        <f>VLOOKUP(R2,Übersetzung!A9:J12,10,FALSE)</f>
        <v>BENEDICT purchase no.:</v>
      </c>
      <c r="K10" s="102"/>
      <c r="L10" s="115"/>
      <c r="M10" s="110"/>
      <c r="N10" s="111"/>
      <c r="O10" s="111"/>
      <c r="P10" s="111"/>
      <c r="Q10" s="111"/>
      <c r="R10" s="120"/>
      <c r="S10" s="1"/>
    </row>
    <row r="11" spans="1:19" ht="11.25" customHeight="1" x14ac:dyDescent="0.3">
      <c r="B11" s="47" t="s">
        <v>46</v>
      </c>
      <c r="C11" s="107"/>
      <c r="D11" s="108"/>
      <c r="E11" s="108"/>
      <c r="F11" s="108"/>
      <c r="G11" s="108"/>
      <c r="H11" s="108"/>
      <c r="I11" s="109"/>
      <c r="J11" s="113" t="s">
        <v>50</v>
      </c>
      <c r="K11" s="116"/>
      <c r="L11" s="114"/>
      <c r="M11" s="107"/>
      <c r="N11" s="108"/>
      <c r="O11" s="108"/>
      <c r="P11" s="108"/>
      <c r="Q11" s="108"/>
      <c r="R11" s="119"/>
      <c r="S11" s="1"/>
    </row>
    <row r="12" spans="1:19" ht="11.25" customHeight="1" x14ac:dyDescent="0.3">
      <c r="B12" s="48" t="str">
        <f>VLOOKUP(R2,Übersetzung!A9:K12,2,FALSE)</f>
        <v>supplier:</v>
      </c>
      <c r="C12" s="110"/>
      <c r="D12" s="111"/>
      <c r="E12" s="111"/>
      <c r="F12" s="111"/>
      <c r="G12" s="111"/>
      <c r="H12" s="111"/>
      <c r="I12" s="112"/>
      <c r="J12" s="101" t="str">
        <f>VLOOKUP(R2,Übersetzung!A9:K12,11,FALSE)</f>
        <v>BENEDICT part no.:</v>
      </c>
      <c r="K12" s="102"/>
      <c r="L12" s="115"/>
      <c r="M12" s="110"/>
      <c r="N12" s="111"/>
      <c r="O12" s="111"/>
      <c r="P12" s="111"/>
      <c r="Q12" s="111"/>
      <c r="R12" s="120"/>
      <c r="S12" s="1"/>
    </row>
    <row r="13" spans="1:19" ht="11.25" customHeight="1" x14ac:dyDescent="0.3">
      <c r="B13" s="117" t="s">
        <v>57</v>
      </c>
      <c r="C13" s="116"/>
      <c r="D13" s="116"/>
      <c r="E13" s="107"/>
      <c r="F13" s="108"/>
      <c r="G13" s="108"/>
      <c r="H13" s="108"/>
      <c r="I13" s="109"/>
      <c r="J13" s="113" t="s">
        <v>58</v>
      </c>
      <c r="K13" s="116"/>
      <c r="L13" s="114"/>
      <c r="M13" s="107"/>
      <c r="N13" s="108"/>
      <c r="O13" s="108"/>
      <c r="P13" s="108"/>
      <c r="Q13" s="108"/>
      <c r="R13" s="119"/>
      <c r="S13" s="1"/>
    </row>
    <row r="14" spans="1:19" ht="11.25" customHeight="1" x14ac:dyDescent="0.3">
      <c r="B14" s="118" t="str">
        <f>VLOOKUP(R2,Übersetzung!A9:M12,13,FALSE)</f>
        <v>BENEDICT drawing No.:</v>
      </c>
      <c r="C14" s="102"/>
      <c r="D14" s="102"/>
      <c r="E14" s="110"/>
      <c r="F14" s="111"/>
      <c r="G14" s="111"/>
      <c r="H14" s="111"/>
      <c r="I14" s="112"/>
      <c r="J14" s="101" t="str">
        <f>VLOOKUP(R2,Übersetzung!A9:L12,12,FALSE)</f>
        <v>BENEDICT part descrip.:</v>
      </c>
      <c r="K14" s="102"/>
      <c r="L14" s="115"/>
      <c r="M14" s="110"/>
      <c r="N14" s="111"/>
      <c r="O14" s="111"/>
      <c r="P14" s="111"/>
      <c r="Q14" s="111"/>
      <c r="R14" s="120"/>
      <c r="S14" s="1"/>
    </row>
    <row r="15" spans="1:19" ht="11.25" customHeight="1" x14ac:dyDescent="0.3">
      <c r="B15" s="117" t="s">
        <v>62</v>
      </c>
      <c r="C15" s="116"/>
      <c r="D15" s="114"/>
      <c r="E15" s="107"/>
      <c r="F15" s="108"/>
      <c r="G15" s="109"/>
      <c r="H15" s="113" t="s">
        <v>67</v>
      </c>
      <c r="I15" s="114"/>
      <c r="J15" s="107"/>
      <c r="K15" s="108"/>
      <c r="L15" s="109"/>
      <c r="M15" s="113" t="s">
        <v>70</v>
      </c>
      <c r="N15" s="116"/>
      <c r="O15" s="116"/>
      <c r="P15" s="114"/>
      <c r="Q15" s="105"/>
      <c r="R15" s="97"/>
      <c r="S15" s="1"/>
    </row>
    <row r="16" spans="1:19" ht="11.25" customHeight="1" x14ac:dyDescent="0.3">
      <c r="B16" s="118" t="str">
        <f>VLOOKUP(R2,Übersetzung!A9:LN12,14,FALSE)</f>
        <v>BENEDICT change index:</v>
      </c>
      <c r="C16" s="102"/>
      <c r="D16" s="115"/>
      <c r="E16" s="110"/>
      <c r="F16" s="111"/>
      <c r="G16" s="112"/>
      <c r="H16" s="101" t="str">
        <f>VLOOKUP(R2,Übersetzung!A9:O12,15,FALSE)</f>
        <v>Total quantity:</v>
      </c>
      <c r="I16" s="115"/>
      <c r="J16" s="110"/>
      <c r="K16" s="111"/>
      <c r="L16" s="112"/>
      <c r="M16" s="101" t="str">
        <f>VLOOKUP(R2,Übersetzung!A9:P12,16,FALSE)</f>
        <v>Error percentage (%)</v>
      </c>
      <c r="N16" s="102"/>
      <c r="O16" s="102"/>
      <c r="P16" s="115"/>
      <c r="Q16" s="85"/>
      <c r="R16" s="98"/>
      <c r="S16" s="1"/>
    </row>
    <row r="17" spans="1:19" ht="11.25" customHeight="1" x14ac:dyDescent="0.3">
      <c r="A17" s="2"/>
      <c r="B17" s="47" t="s">
        <v>86</v>
      </c>
      <c r="C17" s="107"/>
      <c r="D17" s="108"/>
      <c r="E17" s="108"/>
      <c r="F17" s="108"/>
      <c r="G17" s="109"/>
      <c r="H17" s="9" t="s">
        <v>88</v>
      </c>
      <c r="I17" s="14"/>
      <c r="J17" s="107"/>
      <c r="K17" s="108"/>
      <c r="L17" s="109"/>
      <c r="M17" s="113" t="s">
        <v>91</v>
      </c>
      <c r="N17" s="116"/>
      <c r="O17" s="114"/>
      <c r="P17" s="107"/>
      <c r="Q17" s="108"/>
      <c r="R17" s="119"/>
      <c r="S17" s="1"/>
    </row>
    <row r="18" spans="1:19" ht="11.25" customHeight="1" thickBot="1" x14ac:dyDescent="0.35">
      <c r="A18" s="2"/>
      <c r="B18" s="49" t="str">
        <f>VLOOKUP(R2,Übersetzung!A9:U12,21,FALSE)</f>
        <v>Material:</v>
      </c>
      <c r="C18" s="134"/>
      <c r="D18" s="135"/>
      <c r="E18" s="135"/>
      <c r="F18" s="135"/>
      <c r="G18" s="136"/>
      <c r="H18" s="146" t="str">
        <f>VLOOKUP(R2,Übersetzung!A9:V12,22,FALSE)</f>
        <v>Order:</v>
      </c>
      <c r="I18" s="147"/>
      <c r="J18" s="134"/>
      <c r="K18" s="135"/>
      <c r="L18" s="136"/>
      <c r="M18" s="146" t="str">
        <f>VLOOKUP(R2,Übersetzung!A9:W12,23,FALSE)</f>
        <v>Customer:</v>
      </c>
      <c r="N18" s="149"/>
      <c r="O18" s="147"/>
      <c r="P18" s="134"/>
      <c r="Q18" s="135"/>
      <c r="R18" s="148"/>
      <c r="S18" s="1"/>
    </row>
    <row r="19" spans="1:19" ht="11.25" customHeight="1" x14ac:dyDescent="0.3">
      <c r="A19" s="2"/>
      <c r="B19" s="140" t="s">
        <v>100</v>
      </c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2"/>
      <c r="S19" s="1"/>
    </row>
    <row r="20" spans="1:19" ht="10.5" customHeight="1" x14ac:dyDescent="0.3">
      <c r="A20" s="2"/>
      <c r="B20" s="143" t="str">
        <f>VLOOKUP(R2,Übersetzung!A9:X12,24,FALSE)</f>
        <v>Decision</v>
      </c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5"/>
      <c r="S20" s="1"/>
    </row>
    <row r="21" spans="1:19" ht="10.5" customHeight="1" x14ac:dyDescent="0.3">
      <c r="A21" s="2"/>
      <c r="B21" s="69" t="s">
        <v>171</v>
      </c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1"/>
      <c r="S21" s="1"/>
    </row>
    <row r="22" spans="1:19" ht="10.5" customHeight="1" x14ac:dyDescent="0.3">
      <c r="A22" s="2"/>
      <c r="B22" s="72" t="str">
        <f>VLOOKUP(R2,Übersetzung!A9:AQ12,43,FALSE)</f>
        <v>Reason for release: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4"/>
      <c r="S22" s="1"/>
    </row>
    <row r="23" spans="1:19" ht="31.5" customHeight="1" x14ac:dyDescent="0.3">
      <c r="A23" s="2"/>
      <c r="B23" s="127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9"/>
      <c r="S23" s="1"/>
    </row>
    <row r="24" spans="1:19" s="4" customFormat="1" ht="10.5" customHeight="1" x14ac:dyDescent="0.3">
      <c r="B24" s="168" t="s">
        <v>133</v>
      </c>
      <c r="C24" s="169"/>
      <c r="D24" s="169"/>
      <c r="E24" s="169"/>
      <c r="F24" s="169"/>
      <c r="G24" s="169"/>
      <c r="H24" s="169"/>
      <c r="I24" s="169"/>
      <c r="J24" s="169" t="s">
        <v>137</v>
      </c>
      <c r="K24" s="169"/>
      <c r="L24" s="169"/>
      <c r="M24" s="169"/>
      <c r="N24" s="169"/>
      <c r="O24" s="169"/>
      <c r="P24" s="169"/>
      <c r="Q24" s="169"/>
      <c r="R24" s="172"/>
      <c r="S24" s="8"/>
    </row>
    <row r="25" spans="1:19" s="4" customFormat="1" ht="10.5" customHeight="1" x14ac:dyDescent="0.3">
      <c r="B25" s="170" t="str">
        <f>VLOOKUP(R2,Übersetzung!A9:AH12,33,FALSE)</f>
        <v>Special release</v>
      </c>
      <c r="C25" s="171"/>
      <c r="D25" s="171"/>
      <c r="E25" s="171"/>
      <c r="F25" s="171"/>
      <c r="G25" s="171"/>
      <c r="H25" s="171"/>
      <c r="I25" s="171"/>
      <c r="J25" s="171" t="str">
        <f>VLOOKUP(R2,Übersetzung!A9:AI12,34,FALSE)</f>
        <v>Permanent release</v>
      </c>
      <c r="K25" s="171"/>
      <c r="L25" s="171"/>
      <c r="M25" s="171"/>
      <c r="N25" s="171"/>
      <c r="O25" s="171"/>
      <c r="P25" s="171"/>
      <c r="Q25" s="171"/>
      <c r="R25" s="173"/>
      <c r="S25" s="8"/>
    </row>
    <row r="26" spans="1:19" s="4" customFormat="1" ht="12.75" customHeight="1" x14ac:dyDescent="0.3">
      <c r="B26" s="103" t="s">
        <v>104</v>
      </c>
      <c r="C26" s="104"/>
      <c r="D26" s="104"/>
      <c r="E26" s="104"/>
      <c r="F26" s="104"/>
      <c r="G26" s="121"/>
      <c r="H26" s="122"/>
      <c r="I26" s="123"/>
      <c r="J26" s="152" t="s">
        <v>156</v>
      </c>
      <c r="K26" s="104"/>
      <c r="L26" s="104"/>
      <c r="M26" s="104"/>
      <c r="N26" s="104"/>
      <c r="O26" s="104"/>
      <c r="P26" s="21" t="s">
        <v>130</v>
      </c>
      <c r="Q26" s="22" t="str">
        <f>VLOOKUP(R2,Übersetzung!A9:AF12,29,FALSE)</f>
        <v>Yes</v>
      </c>
      <c r="R26" s="50"/>
      <c r="S26" s="8"/>
    </row>
    <row r="27" spans="1:19" s="4" customFormat="1" ht="12.75" customHeight="1" x14ac:dyDescent="0.3">
      <c r="B27" s="51" t="str">
        <f>VLOOKUP(R2,Übersetzung!A9:Y12,25,FALSE)</f>
        <v>BENEDICT Deviation No.:</v>
      </c>
      <c r="C27" s="30"/>
      <c r="D27" s="30"/>
      <c r="E27" s="30"/>
      <c r="F27" s="30"/>
      <c r="G27" s="124"/>
      <c r="H27" s="125"/>
      <c r="I27" s="126"/>
      <c r="J27" s="101" t="str">
        <f>VLOOKUP(R2,Übersetzung!A9:AM12,39,FALSE)</f>
        <v>Sorting out necessary?</v>
      </c>
      <c r="K27" s="102"/>
      <c r="L27" s="102"/>
      <c r="M27" s="102"/>
      <c r="N27" s="102"/>
      <c r="O27" s="102"/>
      <c r="P27" s="20" t="s">
        <v>131</v>
      </c>
      <c r="Q27" s="30" t="str">
        <f>VLOOKUP(R2,Übersetzung!A9:AF12,30,FALSE)</f>
        <v>No</v>
      </c>
      <c r="R27" s="52"/>
      <c r="S27" s="8"/>
    </row>
    <row r="28" spans="1:19" s="4" customFormat="1" ht="12.75" customHeight="1" x14ac:dyDescent="0.3">
      <c r="B28" s="75" t="s">
        <v>174</v>
      </c>
      <c r="C28" s="76"/>
      <c r="D28" s="76"/>
      <c r="E28" s="15"/>
      <c r="F28" s="7" t="s">
        <v>130</v>
      </c>
      <c r="G28" s="31" t="str">
        <f>VLOOKUP(R2,Übersetzung!A9:AF12,29,FALSE)</f>
        <v>Yes</v>
      </c>
      <c r="H28" s="15"/>
      <c r="I28" s="15" t="s">
        <v>28</v>
      </c>
      <c r="J28" s="138"/>
      <c r="K28" s="138"/>
      <c r="L28" s="139" t="s">
        <v>121</v>
      </c>
      <c r="M28" s="139"/>
      <c r="N28" s="139"/>
      <c r="O28" s="138"/>
      <c r="P28" s="138"/>
      <c r="Q28" s="138"/>
      <c r="R28" s="153"/>
      <c r="S28" s="8"/>
    </row>
    <row r="29" spans="1:19" s="4" customFormat="1" ht="12.75" customHeight="1" x14ac:dyDescent="0.3">
      <c r="B29" s="77" t="str">
        <f>VLOOKUP(R2,Übersetzung!A9:Z12,26,FALSE)</f>
        <v>Research &amp; Development:</v>
      </c>
      <c r="C29" s="78"/>
      <c r="D29" s="78"/>
      <c r="E29" s="15"/>
      <c r="F29" s="7" t="s">
        <v>131</v>
      </c>
      <c r="G29" s="31" t="str">
        <f>VLOOKUP(R2,Übersetzung!A9:AF12,30,FALSE)</f>
        <v>No</v>
      </c>
      <c r="H29" s="15"/>
      <c r="I29" s="23" t="str">
        <f>VLOOKUP(R2,Übersetzung!A9:AF12,7,FALSE)</f>
        <v>Date:</v>
      </c>
      <c r="J29" s="138"/>
      <c r="K29" s="138"/>
      <c r="L29" s="161" t="str">
        <f>VLOOKUP(R2,Übersetzung!A9:AF12,31,FALSE)</f>
        <v>Signature:</v>
      </c>
      <c r="M29" s="161"/>
      <c r="N29" s="161"/>
      <c r="O29" s="138"/>
      <c r="P29" s="138"/>
      <c r="Q29" s="138"/>
      <c r="R29" s="153"/>
      <c r="S29" s="8"/>
    </row>
    <row r="30" spans="1:19" s="4" customFormat="1" ht="12.75" customHeight="1" x14ac:dyDescent="0.3">
      <c r="B30" s="53" t="s">
        <v>119</v>
      </c>
      <c r="C30" s="24"/>
      <c r="D30" s="24"/>
      <c r="E30" s="24"/>
      <c r="F30" s="25" t="s">
        <v>130</v>
      </c>
      <c r="G30" s="26" t="str">
        <f>VLOOKUP(R2,Übersetzung!A9:AF12,29,FALSE)</f>
        <v>Yes</v>
      </c>
      <c r="H30" s="24"/>
      <c r="I30" s="24" t="s">
        <v>28</v>
      </c>
      <c r="J30" s="154"/>
      <c r="K30" s="154"/>
      <c r="L30" s="76" t="s">
        <v>121</v>
      </c>
      <c r="M30" s="76"/>
      <c r="N30" s="76"/>
      <c r="O30" s="154"/>
      <c r="P30" s="154"/>
      <c r="Q30" s="154"/>
      <c r="R30" s="155"/>
      <c r="S30" s="8"/>
    </row>
    <row r="31" spans="1:19" s="4" customFormat="1" ht="12.75" customHeight="1" x14ac:dyDescent="0.3">
      <c r="B31" s="54" t="str">
        <f>VLOOKUP(R2,Übersetzung!A9:AA12,27,FALSE)</f>
        <v>Quality:</v>
      </c>
      <c r="C31" s="27"/>
      <c r="D31" s="27"/>
      <c r="E31" s="27"/>
      <c r="F31" s="16" t="s">
        <v>131</v>
      </c>
      <c r="G31" s="32" t="str">
        <f>VLOOKUP(R2,Übersetzung!A9:AF12,30,FALSE)</f>
        <v>No</v>
      </c>
      <c r="H31" s="27"/>
      <c r="I31" s="28" t="str">
        <f>VLOOKUP(R2,Übersetzung!A9:AF12,7,FALSE)</f>
        <v>Date:</v>
      </c>
      <c r="J31" s="156"/>
      <c r="K31" s="156"/>
      <c r="L31" s="162" t="str">
        <f>VLOOKUP(R2,Übersetzung!A9:AF12,31,FALSE)</f>
        <v>Signature:</v>
      </c>
      <c r="M31" s="162"/>
      <c r="N31" s="162"/>
      <c r="O31" s="156"/>
      <c r="P31" s="156"/>
      <c r="Q31" s="156"/>
      <c r="R31" s="157"/>
      <c r="S31" s="8"/>
    </row>
    <row r="32" spans="1:19" s="4" customFormat="1" ht="12.75" customHeight="1" x14ac:dyDescent="0.3">
      <c r="B32" s="164" t="s">
        <v>120</v>
      </c>
      <c r="C32" s="139"/>
      <c r="D32" s="139"/>
      <c r="E32" s="15"/>
      <c r="F32" s="7" t="s">
        <v>130</v>
      </c>
      <c r="G32" s="31" t="str">
        <f>VLOOKUP(R2,Übersetzung!A9:AF12,29,FALSE)</f>
        <v>Yes</v>
      </c>
      <c r="H32" s="15"/>
      <c r="I32" s="15" t="s">
        <v>28</v>
      </c>
      <c r="J32" s="138"/>
      <c r="K32" s="138"/>
      <c r="L32" s="139" t="s">
        <v>121</v>
      </c>
      <c r="M32" s="139"/>
      <c r="N32" s="139"/>
      <c r="O32" s="138"/>
      <c r="P32" s="138"/>
      <c r="Q32" s="138"/>
      <c r="R32" s="153"/>
      <c r="S32" s="8"/>
    </row>
    <row r="33" spans="1:19" s="4" customFormat="1" ht="12.75" customHeight="1" x14ac:dyDescent="0.3">
      <c r="B33" s="165" t="str">
        <f>VLOOKUP(R2,Übersetzung!A9:AB12,28,FALSE)</f>
        <v>Affected department:</v>
      </c>
      <c r="C33" s="161"/>
      <c r="D33" s="161"/>
      <c r="E33" s="15"/>
      <c r="F33" s="7" t="s">
        <v>131</v>
      </c>
      <c r="G33" s="31" t="str">
        <f>VLOOKUP(R2,Übersetzung!A9:AF12,30,FALSE)</f>
        <v>No</v>
      </c>
      <c r="H33" s="15"/>
      <c r="I33" s="23" t="str">
        <f>VLOOKUP(R2,Übersetzung!A9:AF12,7,FALSE)</f>
        <v>Date:</v>
      </c>
      <c r="J33" s="138"/>
      <c r="K33" s="138"/>
      <c r="L33" s="161" t="str">
        <f>VLOOKUP(R2,Übersetzung!A9:AF12,31,FALSE)</f>
        <v>Signature:</v>
      </c>
      <c r="M33" s="161"/>
      <c r="N33" s="161"/>
      <c r="O33" s="138"/>
      <c r="P33" s="138"/>
      <c r="Q33" s="138"/>
      <c r="R33" s="153"/>
      <c r="S33" s="8"/>
    </row>
    <row r="34" spans="1:19" s="4" customFormat="1" ht="12.75" customHeight="1" x14ac:dyDescent="0.3">
      <c r="B34" s="75"/>
      <c r="C34" s="76"/>
      <c r="D34" s="76"/>
      <c r="E34" s="76"/>
      <c r="F34" s="25" t="s">
        <v>130</v>
      </c>
      <c r="G34" s="26" t="str">
        <f>VLOOKUP(R2,Übersetzung!A9:AF12,29,FALSE)</f>
        <v>Yes</v>
      </c>
      <c r="H34" s="24"/>
      <c r="I34" s="24" t="s">
        <v>28</v>
      </c>
      <c r="J34" s="154"/>
      <c r="K34" s="154"/>
      <c r="L34" s="76" t="s">
        <v>121</v>
      </c>
      <c r="M34" s="76"/>
      <c r="N34" s="76"/>
      <c r="O34" s="154"/>
      <c r="P34" s="154"/>
      <c r="Q34" s="154"/>
      <c r="R34" s="155"/>
      <c r="S34" s="8"/>
    </row>
    <row r="35" spans="1:19" s="4" customFormat="1" ht="12.75" customHeight="1" x14ac:dyDescent="0.3">
      <c r="B35" s="166"/>
      <c r="C35" s="167"/>
      <c r="D35" s="167"/>
      <c r="E35" s="167"/>
      <c r="F35" s="16" t="s">
        <v>131</v>
      </c>
      <c r="G35" s="32" t="str">
        <f>VLOOKUP(R2,Übersetzung!A9:AF12,30,FALSE)</f>
        <v>No</v>
      </c>
      <c r="H35" s="27"/>
      <c r="I35" s="28" t="str">
        <f>VLOOKUP(R2,Übersetzung!A9:AF12,7,FALSE)</f>
        <v>Date:</v>
      </c>
      <c r="J35" s="156"/>
      <c r="K35" s="156"/>
      <c r="L35" s="162" t="str">
        <f>VLOOKUP(R2,Übersetzung!A9:AF12,31,FALSE)</f>
        <v>Signature:</v>
      </c>
      <c r="M35" s="162"/>
      <c r="N35" s="162"/>
      <c r="O35" s="156"/>
      <c r="P35" s="156"/>
      <c r="Q35" s="156"/>
      <c r="R35" s="157"/>
      <c r="S35" s="8"/>
    </row>
    <row r="36" spans="1:19" s="4" customFormat="1" ht="12.75" customHeight="1" x14ac:dyDescent="0.3">
      <c r="B36" s="130" t="s">
        <v>122</v>
      </c>
      <c r="C36" s="131"/>
      <c r="D36" s="131"/>
      <c r="E36" s="29"/>
      <c r="F36" s="7" t="s">
        <v>130</v>
      </c>
      <c r="G36" s="33" t="str">
        <f>VLOOKUP(R2,Übersetzung!A9:AF12,29,FALSE)</f>
        <v>Yes</v>
      </c>
      <c r="H36" s="29"/>
      <c r="I36" s="29" t="s">
        <v>28</v>
      </c>
      <c r="J36" s="138"/>
      <c r="K36" s="138"/>
      <c r="L36" s="160" t="s">
        <v>121</v>
      </c>
      <c r="M36" s="160"/>
      <c r="N36" s="160"/>
      <c r="O36" s="158"/>
      <c r="P36" s="158"/>
      <c r="Q36" s="158"/>
      <c r="R36" s="159"/>
      <c r="S36" s="8"/>
    </row>
    <row r="37" spans="1:19" s="4" customFormat="1" ht="12.75" customHeight="1" thickBot="1" x14ac:dyDescent="0.35">
      <c r="B37" s="132" t="str">
        <f>VLOOKUP(R2,Übersetzung!A9:AF12,32,FALSE)</f>
        <v>Approval IMS:</v>
      </c>
      <c r="C37" s="133"/>
      <c r="D37" s="133"/>
      <c r="E37" s="55"/>
      <c r="F37" s="56" t="s">
        <v>131</v>
      </c>
      <c r="G37" s="57" t="str">
        <f>VLOOKUP(R2,Übersetzung!A9:AF12,30,FALSE)</f>
        <v>No</v>
      </c>
      <c r="H37" s="55"/>
      <c r="I37" s="58" t="str">
        <f>VLOOKUP(R2,Übersetzung!A9:AF12,7,FALSE)</f>
        <v>Date:</v>
      </c>
      <c r="J37" s="163"/>
      <c r="K37" s="163"/>
      <c r="L37" s="149" t="str">
        <f>VLOOKUP(R2,Übersetzung!A9:AF12,31,FALSE)</f>
        <v>Signature:</v>
      </c>
      <c r="M37" s="149"/>
      <c r="N37" s="149"/>
      <c r="O37" s="135"/>
      <c r="P37" s="135"/>
      <c r="Q37" s="135"/>
      <c r="R37" s="148"/>
      <c r="S37" s="8"/>
    </row>
    <row r="38" spans="1:19" ht="10.5" customHeight="1" x14ac:dyDescent="0.3">
      <c r="A38" s="2"/>
      <c r="B38" s="195" t="s">
        <v>148</v>
      </c>
      <c r="C38" s="196"/>
      <c r="D38" s="196"/>
      <c r="E38" s="196"/>
      <c r="F38" s="196"/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7"/>
      <c r="S38" s="1"/>
    </row>
    <row r="39" spans="1:19" ht="10.5" customHeight="1" x14ac:dyDescent="0.3">
      <c r="A39" s="2"/>
      <c r="B39" s="198" t="str">
        <f>VLOOKUP(R2,Übersetzung!A9:AL12,37,FALSE)</f>
        <v>Deviation</v>
      </c>
      <c r="C39" s="199"/>
      <c r="D39" s="199"/>
      <c r="E39" s="199"/>
      <c r="F39" s="199"/>
      <c r="G39" s="199"/>
      <c r="H39" s="199"/>
      <c r="I39" s="199"/>
      <c r="J39" s="199"/>
      <c r="K39" s="199"/>
      <c r="L39" s="199"/>
      <c r="M39" s="199"/>
      <c r="N39" s="199"/>
      <c r="O39" s="199"/>
      <c r="P39" s="199"/>
      <c r="Q39" s="199"/>
      <c r="R39" s="200"/>
      <c r="S39" s="1"/>
    </row>
    <row r="40" spans="1:19" ht="11.25" customHeight="1" x14ac:dyDescent="0.3">
      <c r="B40" s="117" t="s">
        <v>140</v>
      </c>
      <c r="C40" s="116"/>
      <c r="D40" s="116"/>
      <c r="E40" s="116"/>
      <c r="F40" s="116"/>
      <c r="G40" s="116"/>
      <c r="H40" s="116"/>
      <c r="I40" s="116"/>
      <c r="J40" s="113" t="s">
        <v>144</v>
      </c>
      <c r="K40" s="116"/>
      <c r="L40" s="116"/>
      <c r="M40" s="116"/>
      <c r="N40" s="116"/>
      <c r="O40" s="116"/>
      <c r="P40" s="116"/>
      <c r="Q40" s="116"/>
      <c r="R40" s="180"/>
      <c r="S40" s="1"/>
    </row>
    <row r="41" spans="1:19" ht="11.25" customHeight="1" x14ac:dyDescent="0.3">
      <c r="B41" s="72" t="str">
        <f>VLOOKUP(R2,Übersetzung!A9:AL12,35,FALSE)</f>
        <v>Default, target state:</v>
      </c>
      <c r="C41" s="73"/>
      <c r="D41" s="73"/>
      <c r="E41" s="73"/>
      <c r="F41" s="73"/>
      <c r="G41" s="73"/>
      <c r="H41" s="73"/>
      <c r="I41" s="73"/>
      <c r="J41" s="193" t="str">
        <f>VLOOKUP(R2,Übersetzung!A9:AL12,36,FALSE)</f>
        <v>Description of the deviation:</v>
      </c>
      <c r="K41" s="73"/>
      <c r="L41" s="73"/>
      <c r="M41" s="73"/>
      <c r="N41" s="73"/>
      <c r="O41" s="73"/>
      <c r="P41" s="73"/>
      <c r="Q41" s="73"/>
      <c r="R41" s="74"/>
      <c r="S41" s="1"/>
    </row>
    <row r="42" spans="1:19" ht="153.75" customHeight="1" x14ac:dyDescent="0.3">
      <c r="B42" s="190"/>
      <c r="C42" s="191"/>
      <c r="D42" s="191"/>
      <c r="E42" s="191"/>
      <c r="F42" s="191"/>
      <c r="G42" s="191"/>
      <c r="H42" s="191"/>
      <c r="I42" s="191"/>
      <c r="J42" s="194"/>
      <c r="K42" s="191"/>
      <c r="L42" s="191"/>
      <c r="M42" s="191"/>
      <c r="N42" s="191"/>
      <c r="O42" s="191"/>
      <c r="P42" s="191"/>
      <c r="Q42" s="191"/>
      <c r="R42" s="192"/>
      <c r="S42" s="1"/>
    </row>
    <row r="43" spans="1:19" ht="10.5" customHeight="1" x14ac:dyDescent="0.3">
      <c r="B43" s="117" t="s">
        <v>152</v>
      </c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80"/>
      <c r="S43" s="1"/>
    </row>
    <row r="44" spans="1:19" ht="12.75" customHeight="1" x14ac:dyDescent="0.3">
      <c r="B44" s="72" t="str">
        <f>VLOOKUP(R2,Übersetzung!A9:AL12,38,FALSE)</f>
        <v>Corrective and preventiv actions: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4"/>
      <c r="S44" s="1"/>
    </row>
    <row r="45" spans="1:19" ht="31.5" customHeight="1" x14ac:dyDescent="0.3">
      <c r="B45" s="190"/>
      <c r="C45" s="191"/>
      <c r="D45" s="191"/>
      <c r="E45" s="191"/>
      <c r="F45" s="191"/>
      <c r="G45" s="191"/>
      <c r="H45" s="191"/>
      <c r="I45" s="191"/>
      <c r="J45" s="191"/>
      <c r="K45" s="191"/>
      <c r="L45" s="191"/>
      <c r="M45" s="191"/>
      <c r="N45" s="191"/>
      <c r="O45" s="191"/>
      <c r="P45" s="191"/>
      <c r="Q45" s="191"/>
      <c r="R45" s="192"/>
      <c r="S45" s="1"/>
    </row>
    <row r="46" spans="1:19" ht="11.25" customHeight="1" x14ac:dyDescent="0.3">
      <c r="A46" s="2"/>
      <c r="B46" s="59" t="s">
        <v>163</v>
      </c>
      <c r="C46" s="184"/>
      <c r="D46" s="184"/>
      <c r="E46" s="184"/>
      <c r="F46" s="184"/>
      <c r="G46" s="184"/>
      <c r="H46" s="17" t="s">
        <v>28</v>
      </c>
      <c r="I46" s="184"/>
      <c r="J46" s="184"/>
      <c r="K46" s="186" t="s">
        <v>166</v>
      </c>
      <c r="L46" s="187"/>
      <c r="M46" s="184"/>
      <c r="N46" s="184"/>
      <c r="O46" s="184"/>
      <c r="P46" s="184"/>
      <c r="Q46" s="184"/>
      <c r="R46" s="188"/>
      <c r="S46" s="1"/>
    </row>
    <row r="47" spans="1:19" ht="11.25" customHeight="1" x14ac:dyDescent="0.3">
      <c r="A47" s="2"/>
      <c r="B47" s="60" t="str">
        <f>VLOOKUP(R2,Übersetzung!A9:AO12,41,FALSE)</f>
        <v>Name:</v>
      </c>
      <c r="C47" s="185"/>
      <c r="D47" s="185"/>
      <c r="E47" s="185"/>
      <c r="F47" s="185"/>
      <c r="G47" s="185"/>
      <c r="H47" s="18" t="str">
        <f>VLOOKUP(R2,Übersetzung!A9:AF12,7,FALSE)</f>
        <v>Date:</v>
      </c>
      <c r="I47" s="185"/>
      <c r="J47" s="185"/>
      <c r="K47" s="101" t="str">
        <f>VLOOKUP(R2,Übersetzung!A9:AF12,31,FALSE)</f>
        <v>Signature:</v>
      </c>
      <c r="L47" s="115"/>
      <c r="M47" s="185"/>
      <c r="N47" s="185"/>
      <c r="O47" s="185"/>
      <c r="P47" s="185"/>
      <c r="Q47" s="185"/>
      <c r="R47" s="189"/>
      <c r="S47" s="1"/>
    </row>
    <row r="48" spans="1:19" ht="10.5" customHeight="1" x14ac:dyDescent="0.3">
      <c r="B48" s="117" t="s">
        <v>162</v>
      </c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80"/>
      <c r="S48" s="1"/>
    </row>
    <row r="49" spans="1:19" ht="12.75" customHeight="1" x14ac:dyDescent="0.3">
      <c r="B49" s="72" t="str">
        <f>VLOOKUP(R2,Übersetzung!A9:AN12,40,FALSE)</f>
        <v>Comment: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4"/>
      <c r="S49" s="1"/>
    </row>
    <row r="50" spans="1:19" ht="31.5" customHeight="1" thickBot="1" x14ac:dyDescent="0.35">
      <c r="B50" s="181"/>
      <c r="C50" s="182"/>
      <c r="D50" s="182"/>
      <c r="E50" s="182"/>
      <c r="F50" s="182"/>
      <c r="G50" s="182"/>
      <c r="H50" s="182"/>
      <c r="I50" s="182"/>
      <c r="J50" s="182"/>
      <c r="K50" s="182"/>
      <c r="L50" s="182"/>
      <c r="M50" s="182"/>
      <c r="N50" s="182"/>
      <c r="O50" s="182"/>
      <c r="P50" s="182"/>
      <c r="Q50" s="182"/>
      <c r="R50" s="183"/>
      <c r="S50" s="1"/>
    </row>
    <row r="51" spans="1:19" ht="11.25" customHeight="1" x14ac:dyDescent="0.3">
      <c r="A51" s="2"/>
      <c r="B51" s="174" t="s">
        <v>167</v>
      </c>
      <c r="C51" s="175"/>
      <c r="D51" s="175"/>
      <c r="E51" s="175"/>
      <c r="F51" s="175"/>
      <c r="G51" s="175"/>
      <c r="H51" s="175"/>
      <c r="I51" s="175"/>
      <c r="J51" s="175"/>
      <c r="K51" s="175"/>
      <c r="L51" s="175"/>
      <c r="M51" s="175"/>
      <c r="N51" s="175"/>
      <c r="O51" s="175"/>
      <c r="P51" s="175"/>
      <c r="Q51" s="175"/>
      <c r="R51" s="176"/>
      <c r="S51" s="1"/>
    </row>
    <row r="52" spans="1:19" ht="11.25" customHeight="1" thickBot="1" x14ac:dyDescent="0.35">
      <c r="A52" s="2"/>
      <c r="B52" s="177" t="str">
        <f>VLOOKUP(R2,Übersetzung!A9:AP12,42,FALSE)</f>
        <v>Load carriers and delivery note must be marked in any case!</v>
      </c>
      <c r="C52" s="178"/>
      <c r="D52" s="178"/>
      <c r="E52" s="178"/>
      <c r="F52" s="178"/>
      <c r="G52" s="178"/>
      <c r="H52" s="178"/>
      <c r="I52" s="178"/>
      <c r="J52" s="178"/>
      <c r="K52" s="178"/>
      <c r="L52" s="178"/>
      <c r="M52" s="178"/>
      <c r="N52" s="178"/>
      <c r="O52" s="178"/>
      <c r="P52" s="178"/>
      <c r="Q52" s="178"/>
      <c r="R52" s="179"/>
      <c r="S52" s="1"/>
    </row>
    <row r="53" spans="1:19" x14ac:dyDescent="0.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x14ac:dyDescent="0.3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x14ac:dyDescent="0.3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x14ac:dyDescent="0.3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x14ac:dyDescent="0.3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x14ac:dyDescent="0.3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</sheetData>
  <mergeCells count="107">
    <mergeCell ref="B24:I24"/>
    <mergeCell ref="B25:I25"/>
    <mergeCell ref="J24:R24"/>
    <mergeCell ref="J25:R25"/>
    <mergeCell ref="B51:R51"/>
    <mergeCell ref="B52:R52"/>
    <mergeCell ref="B48:R48"/>
    <mergeCell ref="B49:R49"/>
    <mergeCell ref="B50:R50"/>
    <mergeCell ref="C46:G47"/>
    <mergeCell ref="I46:J47"/>
    <mergeCell ref="K46:L46"/>
    <mergeCell ref="K47:L47"/>
    <mergeCell ref="M46:R47"/>
    <mergeCell ref="B43:R43"/>
    <mergeCell ref="B44:R44"/>
    <mergeCell ref="B45:R45"/>
    <mergeCell ref="B41:I41"/>
    <mergeCell ref="B42:I42"/>
    <mergeCell ref="J40:R40"/>
    <mergeCell ref="J41:R41"/>
    <mergeCell ref="J42:R42"/>
    <mergeCell ref="B38:R38"/>
    <mergeCell ref="B39:R39"/>
    <mergeCell ref="J26:O26"/>
    <mergeCell ref="B40:I40"/>
    <mergeCell ref="L37:N37"/>
    <mergeCell ref="O28:R29"/>
    <mergeCell ref="O30:R31"/>
    <mergeCell ref="O32:R33"/>
    <mergeCell ref="O34:R35"/>
    <mergeCell ref="O36:R37"/>
    <mergeCell ref="L30:N30"/>
    <mergeCell ref="L32:N32"/>
    <mergeCell ref="L34:N34"/>
    <mergeCell ref="L36:N36"/>
    <mergeCell ref="L29:N29"/>
    <mergeCell ref="L31:N31"/>
    <mergeCell ref="L33:N33"/>
    <mergeCell ref="L35:N35"/>
    <mergeCell ref="J30:K31"/>
    <mergeCell ref="J32:K33"/>
    <mergeCell ref="J34:K35"/>
    <mergeCell ref="J36:K37"/>
    <mergeCell ref="B32:D32"/>
    <mergeCell ref="B33:D33"/>
    <mergeCell ref="B34:E34"/>
    <mergeCell ref="B35:E35"/>
    <mergeCell ref="G26:I27"/>
    <mergeCell ref="B23:R23"/>
    <mergeCell ref="B36:D36"/>
    <mergeCell ref="B37:D37"/>
    <mergeCell ref="E15:G16"/>
    <mergeCell ref="C17:G18"/>
    <mergeCell ref="K5:R6"/>
    <mergeCell ref="J28:K29"/>
    <mergeCell ref="L28:N28"/>
    <mergeCell ref="D7:G8"/>
    <mergeCell ref="B19:R19"/>
    <mergeCell ref="B20:R20"/>
    <mergeCell ref="H18:I18"/>
    <mergeCell ref="J17:L18"/>
    <mergeCell ref="P17:R18"/>
    <mergeCell ref="M17:O17"/>
    <mergeCell ref="M18:O18"/>
    <mergeCell ref="M9:R10"/>
    <mergeCell ref="J11:L11"/>
    <mergeCell ref="J12:L12"/>
    <mergeCell ref="M11:R12"/>
    <mergeCell ref="B6:D6"/>
    <mergeCell ref="B5:D5"/>
    <mergeCell ref="J7:L8"/>
    <mergeCell ref="B15:D15"/>
    <mergeCell ref="B16:D16"/>
    <mergeCell ref="J14:L14"/>
    <mergeCell ref="J13:L13"/>
    <mergeCell ref="M13:R14"/>
    <mergeCell ref="B14:D14"/>
    <mergeCell ref="B13:D13"/>
    <mergeCell ref="B9:D9"/>
    <mergeCell ref="B10:D10"/>
    <mergeCell ref="J9:L9"/>
    <mergeCell ref="J10:L10"/>
    <mergeCell ref="B21:R21"/>
    <mergeCell ref="B22:R22"/>
    <mergeCell ref="B28:D28"/>
    <mergeCell ref="B29:D29"/>
    <mergeCell ref="A1:R1"/>
    <mergeCell ref="K3:M4"/>
    <mergeCell ref="E5:I6"/>
    <mergeCell ref="O3:R3"/>
    <mergeCell ref="O4:R4"/>
    <mergeCell ref="G3:I3"/>
    <mergeCell ref="G4:I4"/>
    <mergeCell ref="N7:R8"/>
    <mergeCell ref="D3:F4"/>
    <mergeCell ref="J27:O27"/>
    <mergeCell ref="B26:F26"/>
    <mergeCell ref="E9:I10"/>
    <mergeCell ref="C11:I12"/>
    <mergeCell ref="E13:I14"/>
    <mergeCell ref="Q15:R16"/>
    <mergeCell ref="H15:I15"/>
    <mergeCell ref="H16:I16"/>
    <mergeCell ref="M15:P15"/>
    <mergeCell ref="J15:L16"/>
    <mergeCell ref="M16:P16"/>
  </mergeCells>
  <conditionalFormatting sqref="A48:A50">
    <cfRule type="expression" dxfId="7" priority="1">
      <formula>$J$3=2</formula>
    </cfRule>
    <cfRule type="expression" dxfId="6" priority="9">
      <formula>$J$3=1</formula>
    </cfRule>
  </conditionalFormatting>
  <conditionalFormatting sqref="A5:A16">
    <cfRule type="expression" dxfId="5" priority="8">
      <formula>$J$3=2</formula>
    </cfRule>
  </conditionalFormatting>
  <conditionalFormatting sqref="A11:A18">
    <cfRule type="expression" dxfId="4" priority="6">
      <formula>$J$3=1</formula>
    </cfRule>
  </conditionalFormatting>
  <conditionalFormatting sqref="A40:A45">
    <cfRule type="expression" dxfId="3" priority="4">
      <formula>$J$3=1</formula>
    </cfRule>
  </conditionalFormatting>
  <conditionalFormatting sqref="A40:A47">
    <cfRule type="expression" dxfId="2" priority="2">
      <formula>$J$3=2</formula>
    </cfRule>
  </conditionalFormatting>
  <conditionalFormatting sqref="A21:A37">
    <cfRule type="expression" dxfId="1" priority="3">
      <formula>$J$3=2</formula>
    </cfRule>
    <cfRule type="expression" dxfId="0" priority="5">
      <formula>$J$3=1</formula>
    </cfRule>
  </conditionalFormatting>
  <pageMargins left="0.6889763779527559" right="0.6889763779527559" top="0.75" bottom="0.78740157480314965" header="0.45833333333333331" footer="0.31496062992125984"/>
  <pageSetup paperSize="9" scale="92" fitToHeight="0" orientation="portrait" r:id="rId1"/>
  <headerFooter scaleWithDoc="0">
    <oddHeader>&amp;L&amp;"-,Fett"&amp;16 &amp;20Abweichungsantrag&amp;R&amp;G</oddHeader>
    <oddFooter>&amp;L&amp;8&amp;K000000UP4_FR_0121_INT_Abweichungsantrag&amp;K01+000
Version: V1
Prozessverantwortlich: Leitung Integriertes Managementsystem&amp;R&amp;8Seite &amp;P von &amp;N
Vorlage: MP4_HVO_0002_DE_Excel_Leervorlage_Hochformat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5" name="Option Button 7">
              <controlPr defaultSize="0" autoFill="0" autoLine="0" autoPict="0">
                <anchor moveWithCells="1">
                  <from>
                    <xdr:col>2</xdr:col>
                    <xdr:colOff>38100</xdr:colOff>
                    <xdr:row>1</xdr:row>
                    <xdr:rowOff>38100</xdr:rowOff>
                  </from>
                  <to>
                    <xdr:col>4</xdr:col>
                    <xdr:colOff>182880</xdr:colOff>
                    <xdr:row>1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Option Button 8">
              <controlPr defaultSize="0" autoFill="0" autoLine="0" autoPict="0">
                <anchor moveWithCells="1">
                  <from>
                    <xdr:col>7</xdr:col>
                    <xdr:colOff>403860</xdr:colOff>
                    <xdr:row>1</xdr:row>
                    <xdr:rowOff>30480</xdr:rowOff>
                  </from>
                  <to>
                    <xdr:col>9</xdr:col>
                    <xdr:colOff>381000</xdr:colOff>
                    <xdr:row>1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Option Button 9">
              <controlPr defaultSize="0" autoFill="0" autoLine="0" autoPict="0">
                <anchor moveWithCells="1">
                  <from>
                    <xdr:col>14</xdr:col>
                    <xdr:colOff>106680</xdr:colOff>
                    <xdr:row>1</xdr:row>
                    <xdr:rowOff>22860</xdr:rowOff>
                  </from>
                  <to>
                    <xdr:col>16</xdr:col>
                    <xdr:colOff>175260</xdr:colOff>
                    <xdr:row>1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Option Button 10">
              <controlPr defaultSize="0" autoFill="0" autoLine="0" autoPict="0" macro="[0]!Optionsfeld10_Klicken">
                <anchor moveWithCells="1">
                  <from>
                    <xdr:col>1</xdr:col>
                    <xdr:colOff>312420</xdr:colOff>
                    <xdr:row>2</xdr:row>
                    <xdr:rowOff>30480</xdr:rowOff>
                  </from>
                  <to>
                    <xdr:col>3</xdr:col>
                    <xdr:colOff>83820</xdr:colOff>
                    <xdr:row>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9" name="Group Box 15">
              <controlPr defaultSize="0" autoFill="0" autoPict="0">
                <anchor moveWithCells="1">
                  <from>
                    <xdr:col>1</xdr:col>
                    <xdr:colOff>0</xdr:colOff>
                    <xdr:row>1</xdr:row>
                    <xdr:rowOff>0</xdr:rowOff>
                  </from>
                  <to>
                    <xdr:col>17</xdr:col>
                    <xdr:colOff>579120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0" name="Group Box 16">
              <controlPr defaultSize="0" autoFill="0" autoPict="0">
                <anchor moveWithCells="1">
                  <from>
                    <xdr:col>1</xdr:col>
                    <xdr:colOff>0</xdr:colOff>
                    <xdr:row>2</xdr:row>
                    <xdr:rowOff>0</xdr:rowOff>
                  </from>
                  <to>
                    <xdr:col>18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1" name="Check Box 17">
              <controlPr defaultSize="0" autoFill="0" autoLine="0" autoPict="0">
                <anchor moveWithCells="1">
                  <from>
                    <xdr:col>6</xdr:col>
                    <xdr:colOff>297180</xdr:colOff>
                    <xdr:row>26</xdr:row>
                    <xdr:rowOff>152400</xdr:rowOff>
                  </from>
                  <to>
                    <xdr:col>7</xdr:col>
                    <xdr:colOff>160020</xdr:colOff>
                    <xdr:row>28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2" name="Check Box 18">
              <controlPr defaultSize="0" autoFill="0" autoLine="0" autoPict="0">
                <anchor moveWithCells="1">
                  <from>
                    <xdr:col>6</xdr:col>
                    <xdr:colOff>297180</xdr:colOff>
                    <xdr:row>27</xdr:row>
                    <xdr:rowOff>137160</xdr:rowOff>
                  </from>
                  <to>
                    <xdr:col>7</xdr:col>
                    <xdr:colOff>175260</xdr:colOff>
                    <xdr:row>29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3" name="Check Box 19">
              <controlPr defaultSize="0" autoFill="0" autoLine="0" autoPict="0">
                <anchor moveWithCells="1">
                  <from>
                    <xdr:col>6</xdr:col>
                    <xdr:colOff>297180</xdr:colOff>
                    <xdr:row>28</xdr:row>
                    <xdr:rowOff>137160</xdr:rowOff>
                  </from>
                  <to>
                    <xdr:col>7</xdr:col>
                    <xdr:colOff>175260</xdr:colOff>
                    <xdr:row>30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4" name="Check Box 20">
              <controlPr defaultSize="0" autoFill="0" autoLine="0" autoPict="0">
                <anchor moveWithCells="1">
                  <from>
                    <xdr:col>6</xdr:col>
                    <xdr:colOff>297180</xdr:colOff>
                    <xdr:row>29</xdr:row>
                    <xdr:rowOff>121920</xdr:rowOff>
                  </from>
                  <to>
                    <xdr:col>7</xdr:col>
                    <xdr:colOff>160020</xdr:colOff>
                    <xdr:row>31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5" name="Check Box 21">
              <controlPr defaultSize="0" autoFill="0" autoLine="0" autoPict="0">
                <anchor moveWithCells="1">
                  <from>
                    <xdr:col>6</xdr:col>
                    <xdr:colOff>297180</xdr:colOff>
                    <xdr:row>30</xdr:row>
                    <xdr:rowOff>144780</xdr:rowOff>
                  </from>
                  <to>
                    <xdr:col>7</xdr:col>
                    <xdr:colOff>175260</xdr:colOff>
                    <xdr:row>32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6" name="Check Box 22">
              <controlPr defaultSize="0" autoFill="0" autoLine="0" autoPict="0">
                <anchor moveWithCells="1">
                  <from>
                    <xdr:col>6</xdr:col>
                    <xdr:colOff>297180</xdr:colOff>
                    <xdr:row>31</xdr:row>
                    <xdr:rowOff>121920</xdr:rowOff>
                  </from>
                  <to>
                    <xdr:col>7</xdr:col>
                    <xdr:colOff>175260</xdr:colOff>
                    <xdr:row>33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7" name="Check Box 23">
              <controlPr defaultSize="0" autoFill="0" autoLine="0" autoPict="0">
                <anchor moveWithCells="1">
                  <from>
                    <xdr:col>6</xdr:col>
                    <xdr:colOff>297180</xdr:colOff>
                    <xdr:row>32</xdr:row>
                    <xdr:rowOff>137160</xdr:rowOff>
                  </from>
                  <to>
                    <xdr:col>7</xdr:col>
                    <xdr:colOff>175260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8" name="Check Box 24">
              <controlPr defaultSize="0" autoFill="0" autoLine="0" autoPict="0">
                <anchor moveWithCells="1">
                  <from>
                    <xdr:col>6</xdr:col>
                    <xdr:colOff>297180</xdr:colOff>
                    <xdr:row>33</xdr:row>
                    <xdr:rowOff>114300</xdr:rowOff>
                  </from>
                  <to>
                    <xdr:col>7</xdr:col>
                    <xdr:colOff>175260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9" name="Check Box 25">
              <controlPr defaultSize="0" autoFill="0" autoLine="0" autoPict="0">
                <anchor moveWithCells="1">
                  <from>
                    <xdr:col>6</xdr:col>
                    <xdr:colOff>297180</xdr:colOff>
                    <xdr:row>34</xdr:row>
                    <xdr:rowOff>137160</xdr:rowOff>
                  </from>
                  <to>
                    <xdr:col>7</xdr:col>
                    <xdr:colOff>175260</xdr:colOff>
                    <xdr:row>36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0" name="Check Box 26">
              <controlPr defaultSize="0" autoFill="0" autoLine="0" autoPict="0">
                <anchor moveWithCells="1">
                  <from>
                    <xdr:col>6</xdr:col>
                    <xdr:colOff>297180</xdr:colOff>
                    <xdr:row>35</xdr:row>
                    <xdr:rowOff>137160</xdr:rowOff>
                  </from>
                  <to>
                    <xdr:col>7</xdr:col>
                    <xdr:colOff>175260</xdr:colOff>
                    <xdr:row>37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1" name="Check Box 27">
              <controlPr defaultSize="0" autoFill="0" autoLine="0" autoPict="0">
                <anchor moveWithCells="1">
                  <from>
                    <xdr:col>6</xdr:col>
                    <xdr:colOff>198120</xdr:colOff>
                    <xdr:row>23</xdr:row>
                    <xdr:rowOff>22860</xdr:rowOff>
                  </from>
                  <to>
                    <xdr:col>7</xdr:col>
                    <xdr:colOff>76200</xdr:colOff>
                    <xdr:row>24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2" name="Check Box 28">
              <controlPr defaultSize="0" autoFill="0" autoLine="0" autoPict="0">
                <anchor moveWithCells="1">
                  <from>
                    <xdr:col>15</xdr:col>
                    <xdr:colOff>220980</xdr:colOff>
                    <xdr:row>23</xdr:row>
                    <xdr:rowOff>7620</xdr:rowOff>
                  </from>
                  <to>
                    <xdr:col>15</xdr:col>
                    <xdr:colOff>419100</xdr:colOff>
                    <xdr:row>24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3" name="Check Box 34">
              <controlPr defaultSize="0" autoFill="0" autoLine="0" autoPict="0">
                <anchor moveWithCells="1">
                  <from>
                    <xdr:col>16</xdr:col>
                    <xdr:colOff>228600</xdr:colOff>
                    <xdr:row>25</xdr:row>
                    <xdr:rowOff>137160</xdr:rowOff>
                  </from>
                  <to>
                    <xdr:col>17</xdr:col>
                    <xdr:colOff>289560</xdr:colOff>
                    <xdr:row>27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4" name="Option Button 35">
              <controlPr defaultSize="0" autoFill="0" autoLine="0" autoPict="0">
                <anchor moveWithCells="1">
                  <from>
                    <xdr:col>9</xdr:col>
                    <xdr:colOff>175260</xdr:colOff>
                    <xdr:row>2</xdr:row>
                    <xdr:rowOff>30480</xdr:rowOff>
                  </from>
                  <to>
                    <xdr:col>11</xdr:col>
                    <xdr:colOff>45720</xdr:colOff>
                    <xdr:row>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5" name="Check Box 36">
              <controlPr defaultSize="0" autoFill="0" autoLine="0" autoPict="0">
                <anchor moveWithCells="1">
                  <from>
                    <xdr:col>16</xdr:col>
                    <xdr:colOff>220980</xdr:colOff>
                    <xdr:row>24</xdr:row>
                    <xdr:rowOff>106680</xdr:rowOff>
                  </from>
                  <to>
                    <xdr:col>17</xdr:col>
                    <xdr:colOff>274320</xdr:colOff>
                    <xdr:row>26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4C52-F2AB-47FC-9911-6BD6EA5D3CC8}">
  <sheetPr codeName="Tabelle2"/>
  <dimension ref="A2:AQ12"/>
  <sheetViews>
    <sheetView workbookViewId="0">
      <pane xSplit="1" topLeftCell="B1" activePane="topRight" state="frozen"/>
      <selection pane="topRight" activeCell="F24" sqref="F24"/>
    </sheetView>
  </sheetViews>
  <sheetFormatPr baseColWidth="10" defaultRowHeight="14.4" x14ac:dyDescent="0.3"/>
  <cols>
    <col min="1" max="1" width="16.33203125" bestFit="1" customWidth="1"/>
    <col min="2" max="2" width="13" customWidth="1"/>
    <col min="3" max="3" width="16.33203125" bestFit="1" customWidth="1"/>
    <col min="4" max="4" width="12.5546875" customWidth="1"/>
    <col min="5" max="5" width="20.44140625" bestFit="1" customWidth="1"/>
    <col min="6" max="6" width="24" bestFit="1" customWidth="1"/>
    <col min="8" max="8" width="4.88671875" bestFit="1" customWidth="1"/>
    <col min="9" max="9" width="23" bestFit="1" customWidth="1"/>
    <col min="10" max="10" width="23.33203125" bestFit="1" customWidth="1"/>
    <col min="11" max="11" width="23.109375" bestFit="1" customWidth="1"/>
    <col min="12" max="12" width="28.33203125" bestFit="1" customWidth="1"/>
    <col min="13" max="13" width="23.33203125" bestFit="1" customWidth="1"/>
    <col min="14" max="14" width="24.88671875" customWidth="1"/>
    <col min="15" max="15" width="17.33203125" customWidth="1"/>
    <col min="16" max="16" width="22.109375" bestFit="1" customWidth="1"/>
    <col min="17" max="17" width="14.6640625" bestFit="1" customWidth="1"/>
    <col min="18" max="18" width="15.44140625" bestFit="1" customWidth="1"/>
    <col min="19" max="19" width="27.5546875" bestFit="1" customWidth="1"/>
    <col min="20" max="20" width="24.5546875" customWidth="1"/>
    <col min="24" max="24" width="12.88671875" bestFit="1" customWidth="1"/>
    <col min="25" max="25" width="33.33203125" customWidth="1"/>
    <col min="26" max="26" width="23.88671875" bestFit="1" customWidth="1"/>
    <col min="28" max="28" width="23.44140625" bestFit="1" customWidth="1"/>
    <col min="31" max="31" width="12.109375" bestFit="1" customWidth="1"/>
    <col min="32" max="32" width="21.33203125" bestFit="1" customWidth="1"/>
    <col min="33" max="33" width="17.6640625" bestFit="1" customWidth="1"/>
    <col min="34" max="34" width="18" bestFit="1" customWidth="1"/>
    <col min="35" max="35" width="24" bestFit="1" customWidth="1"/>
    <col min="36" max="36" width="28.33203125" bestFit="1" customWidth="1"/>
    <col min="37" max="37" width="12" bestFit="1" customWidth="1"/>
    <col min="38" max="38" width="34.109375" bestFit="1" customWidth="1"/>
    <col min="39" max="39" width="21.5546875" customWidth="1"/>
    <col min="42" max="42" width="61.6640625" bestFit="1" customWidth="1"/>
    <col min="43" max="43" width="21" bestFit="1" customWidth="1"/>
  </cols>
  <sheetData>
    <row r="2" spans="1:43" x14ac:dyDescent="0.3">
      <c r="A2" t="s">
        <v>0</v>
      </c>
      <c r="B2" t="s">
        <v>1</v>
      </c>
      <c r="C2" t="s">
        <v>2</v>
      </c>
      <c r="D2" t="s">
        <v>3</v>
      </c>
    </row>
    <row r="3" spans="1:43" x14ac:dyDescent="0.3">
      <c r="A3" t="s">
        <v>4</v>
      </c>
      <c r="B3" t="s">
        <v>5</v>
      </c>
      <c r="C3" t="s">
        <v>6</v>
      </c>
      <c r="D3" t="s">
        <v>7</v>
      </c>
    </row>
    <row r="4" spans="1:43" x14ac:dyDescent="0.3">
      <c r="A4" t="s">
        <v>8</v>
      </c>
      <c r="B4" t="s">
        <v>10</v>
      </c>
      <c r="C4" t="s">
        <v>9</v>
      </c>
      <c r="D4" t="s">
        <v>11</v>
      </c>
    </row>
    <row r="5" spans="1:43" x14ac:dyDescent="0.3">
      <c r="A5" t="s">
        <v>12</v>
      </c>
      <c r="B5" t="s">
        <v>13</v>
      </c>
      <c r="C5" t="s">
        <v>15</v>
      </c>
      <c r="D5" t="s">
        <v>14</v>
      </c>
    </row>
    <row r="9" spans="1:43" x14ac:dyDescent="0.3">
      <c r="A9" t="s">
        <v>0</v>
      </c>
      <c r="B9" s="61" t="s">
        <v>46</v>
      </c>
      <c r="C9" s="62" t="s">
        <v>27</v>
      </c>
      <c r="D9" s="61" t="s">
        <v>37</v>
      </c>
      <c r="E9" s="63" t="s">
        <v>19</v>
      </c>
      <c r="F9" s="61" t="s">
        <v>24</v>
      </c>
      <c r="G9" s="63" t="s">
        <v>28</v>
      </c>
      <c r="H9" s="61" t="s">
        <v>36</v>
      </c>
      <c r="I9" s="63" t="s">
        <v>38</v>
      </c>
      <c r="J9" s="64" t="s">
        <v>43</v>
      </c>
      <c r="K9" s="63" t="s">
        <v>50</v>
      </c>
      <c r="L9" s="64" t="s">
        <v>54</v>
      </c>
      <c r="M9" s="63" t="s">
        <v>57</v>
      </c>
      <c r="N9" s="64" t="s">
        <v>62</v>
      </c>
      <c r="O9" s="63" t="s">
        <v>67</v>
      </c>
      <c r="P9" s="65" t="s">
        <v>70</v>
      </c>
      <c r="Q9" s="63" t="s">
        <v>74</v>
      </c>
      <c r="R9" s="64" t="s">
        <v>75</v>
      </c>
      <c r="S9" s="63" t="s">
        <v>80</v>
      </c>
      <c r="T9" s="64" t="s">
        <v>82</v>
      </c>
      <c r="U9" s="63" t="s">
        <v>86</v>
      </c>
      <c r="V9" s="64" t="s">
        <v>88</v>
      </c>
      <c r="W9" s="63" t="s">
        <v>92</v>
      </c>
      <c r="X9" s="64" t="s">
        <v>100</v>
      </c>
      <c r="Y9" s="63" t="s">
        <v>104</v>
      </c>
      <c r="Z9" s="64" t="s">
        <v>174</v>
      </c>
      <c r="AA9" s="63" t="s">
        <v>119</v>
      </c>
      <c r="AB9" s="64" t="s">
        <v>120</v>
      </c>
      <c r="AC9" s="63" t="s">
        <v>107</v>
      </c>
      <c r="AD9" s="64" t="s">
        <v>108</v>
      </c>
      <c r="AE9" s="63" t="s">
        <v>121</v>
      </c>
      <c r="AF9" s="66" t="s">
        <v>122</v>
      </c>
      <c r="AG9" s="63" t="s">
        <v>133</v>
      </c>
      <c r="AH9" s="64" t="s">
        <v>137</v>
      </c>
      <c r="AI9" s="63" t="s">
        <v>140</v>
      </c>
      <c r="AJ9" s="64" t="s">
        <v>144</v>
      </c>
      <c r="AK9" s="63" t="s">
        <v>148</v>
      </c>
      <c r="AL9" s="64" t="s">
        <v>152</v>
      </c>
      <c r="AM9" s="63" t="s">
        <v>156</v>
      </c>
      <c r="AN9" s="64" t="s">
        <v>162</v>
      </c>
      <c r="AO9" s="63" t="s">
        <v>163</v>
      </c>
      <c r="AP9" s="64" t="s">
        <v>167</v>
      </c>
      <c r="AQ9" s="63" t="s">
        <v>171</v>
      </c>
    </row>
    <row r="10" spans="1:43" x14ac:dyDescent="0.3">
      <c r="A10" t="s">
        <v>16</v>
      </c>
      <c r="B10" s="61" t="s">
        <v>48</v>
      </c>
      <c r="C10" s="62" t="s">
        <v>30</v>
      </c>
      <c r="D10" s="61" t="s">
        <v>33</v>
      </c>
      <c r="E10" s="63" t="s">
        <v>20</v>
      </c>
      <c r="F10" s="61" t="s">
        <v>23</v>
      </c>
      <c r="G10" s="63" t="s">
        <v>29</v>
      </c>
      <c r="H10" s="61" t="s">
        <v>36</v>
      </c>
      <c r="I10" s="63" t="s">
        <v>40</v>
      </c>
      <c r="J10" s="61" t="s">
        <v>44</v>
      </c>
      <c r="K10" s="63" t="s">
        <v>51</v>
      </c>
      <c r="L10" s="61" t="s">
        <v>59</v>
      </c>
      <c r="M10" s="63" t="s">
        <v>60</v>
      </c>
      <c r="N10" s="61" t="s">
        <v>63</v>
      </c>
      <c r="O10" s="63" t="s">
        <v>68</v>
      </c>
      <c r="P10" s="65" t="s">
        <v>71</v>
      </c>
      <c r="Q10" s="63" t="s">
        <v>76</v>
      </c>
      <c r="R10" s="64" t="s">
        <v>78</v>
      </c>
      <c r="S10" s="63" t="s">
        <v>83</v>
      </c>
      <c r="T10" s="64" t="s">
        <v>84</v>
      </c>
      <c r="U10" s="63" t="s">
        <v>86</v>
      </c>
      <c r="V10" s="64" t="s">
        <v>89</v>
      </c>
      <c r="W10" s="63" t="s">
        <v>93</v>
      </c>
      <c r="X10" s="64" t="s">
        <v>101</v>
      </c>
      <c r="Y10" s="63" t="s">
        <v>105</v>
      </c>
      <c r="Z10" s="64" t="s">
        <v>176</v>
      </c>
      <c r="AA10" s="63" t="s">
        <v>124</v>
      </c>
      <c r="AB10" s="64" t="s">
        <v>125</v>
      </c>
      <c r="AC10" s="63" t="s">
        <v>126</v>
      </c>
      <c r="AD10" s="64" t="s">
        <v>127</v>
      </c>
      <c r="AE10" s="63" t="s">
        <v>129</v>
      </c>
      <c r="AF10" s="64" t="s">
        <v>128</v>
      </c>
      <c r="AG10" s="63" t="s">
        <v>134</v>
      </c>
      <c r="AH10" s="64" t="s">
        <v>132</v>
      </c>
      <c r="AI10" s="63" t="s">
        <v>141</v>
      </c>
      <c r="AJ10" s="64" t="s">
        <v>145</v>
      </c>
      <c r="AK10" s="63" t="s">
        <v>149</v>
      </c>
      <c r="AL10" s="64" t="s">
        <v>155</v>
      </c>
      <c r="AM10" s="63" t="s">
        <v>157</v>
      </c>
      <c r="AN10" s="64" t="s">
        <v>161</v>
      </c>
      <c r="AO10" s="63" t="s">
        <v>163</v>
      </c>
      <c r="AP10" s="64" t="s">
        <v>168</v>
      </c>
      <c r="AQ10" s="63" t="s">
        <v>172</v>
      </c>
    </row>
    <row r="11" spans="1:43" x14ac:dyDescent="0.3">
      <c r="A11" t="s">
        <v>18</v>
      </c>
      <c r="B11" s="61" t="s">
        <v>47</v>
      </c>
      <c r="C11" s="62" t="s">
        <v>31</v>
      </c>
      <c r="D11" s="61" t="s">
        <v>34</v>
      </c>
      <c r="E11" s="63" t="s">
        <v>21</v>
      </c>
      <c r="F11" s="61" t="s">
        <v>26</v>
      </c>
      <c r="G11" s="63" t="s">
        <v>28</v>
      </c>
      <c r="H11" s="64" t="s">
        <v>36</v>
      </c>
      <c r="I11" s="63" t="s">
        <v>41</v>
      </c>
      <c r="J11" s="64" t="s">
        <v>45</v>
      </c>
      <c r="K11" s="63" t="s">
        <v>52</v>
      </c>
      <c r="L11" s="64" t="s">
        <v>55</v>
      </c>
      <c r="M11" s="63" t="s">
        <v>61</v>
      </c>
      <c r="N11" s="64" t="s">
        <v>64</v>
      </c>
      <c r="O11" s="63" t="s">
        <v>69</v>
      </c>
      <c r="P11" s="65" t="s">
        <v>72</v>
      </c>
      <c r="Q11" s="63" t="s">
        <v>77</v>
      </c>
      <c r="R11" s="64" t="s">
        <v>79</v>
      </c>
      <c r="S11" s="63" t="s">
        <v>81</v>
      </c>
      <c r="T11" s="64" t="s">
        <v>85</v>
      </c>
      <c r="U11" s="63" t="s">
        <v>87</v>
      </c>
      <c r="V11" s="64" t="s">
        <v>178</v>
      </c>
      <c r="W11" s="63" t="s">
        <v>94</v>
      </c>
      <c r="X11" s="64" t="s">
        <v>102</v>
      </c>
      <c r="Y11" s="63" t="s">
        <v>179</v>
      </c>
      <c r="Z11" s="64" t="s">
        <v>177</v>
      </c>
      <c r="AA11" s="63" t="s">
        <v>118</v>
      </c>
      <c r="AB11" s="67" t="s">
        <v>115</v>
      </c>
      <c r="AC11" s="63" t="s">
        <v>113</v>
      </c>
      <c r="AD11" s="64" t="s">
        <v>111</v>
      </c>
      <c r="AE11" s="63" t="s">
        <v>117</v>
      </c>
      <c r="AF11" s="64" t="s">
        <v>114</v>
      </c>
      <c r="AG11" s="63" t="s">
        <v>135</v>
      </c>
      <c r="AH11" s="64" t="s">
        <v>138</v>
      </c>
      <c r="AI11" s="63" t="s">
        <v>142</v>
      </c>
      <c r="AJ11" s="64" t="s">
        <v>146</v>
      </c>
      <c r="AK11" s="63" t="s">
        <v>150</v>
      </c>
      <c r="AL11" s="64" t="s">
        <v>153</v>
      </c>
      <c r="AM11" s="68" t="s">
        <v>180</v>
      </c>
      <c r="AN11" s="64" t="s">
        <v>159</v>
      </c>
      <c r="AO11" s="63" t="s">
        <v>164</v>
      </c>
      <c r="AP11" s="64" t="s">
        <v>169</v>
      </c>
      <c r="AQ11" s="68" t="s">
        <v>181</v>
      </c>
    </row>
    <row r="12" spans="1:43" x14ac:dyDescent="0.3">
      <c r="A12" t="s">
        <v>17</v>
      </c>
      <c r="B12" s="61" t="s">
        <v>49</v>
      </c>
      <c r="C12" s="62" t="s">
        <v>32</v>
      </c>
      <c r="D12" s="61" t="s">
        <v>35</v>
      </c>
      <c r="E12" s="63" t="s">
        <v>22</v>
      </c>
      <c r="F12" s="64" t="s">
        <v>25</v>
      </c>
      <c r="G12" s="63" t="s">
        <v>28</v>
      </c>
      <c r="H12" s="64" t="s">
        <v>36</v>
      </c>
      <c r="I12" s="63" t="s">
        <v>42</v>
      </c>
      <c r="J12" s="64" t="s">
        <v>182</v>
      </c>
      <c r="K12" s="63" t="s">
        <v>53</v>
      </c>
      <c r="L12" s="64" t="s">
        <v>56</v>
      </c>
      <c r="M12" s="63" t="s">
        <v>65</v>
      </c>
      <c r="N12" s="64" t="s">
        <v>66</v>
      </c>
      <c r="O12" s="63" t="s">
        <v>73</v>
      </c>
      <c r="P12" s="65" t="s">
        <v>95</v>
      </c>
      <c r="Q12" s="63" t="s">
        <v>96</v>
      </c>
      <c r="R12" s="64" t="s">
        <v>97</v>
      </c>
      <c r="S12" s="63" t="s">
        <v>183</v>
      </c>
      <c r="T12" s="64" t="s">
        <v>184</v>
      </c>
      <c r="U12" s="63" t="s">
        <v>98</v>
      </c>
      <c r="V12" s="64" t="s">
        <v>90</v>
      </c>
      <c r="W12" s="63" t="s">
        <v>99</v>
      </c>
      <c r="X12" s="64" t="s">
        <v>103</v>
      </c>
      <c r="Y12" s="63" t="s">
        <v>106</v>
      </c>
      <c r="Z12" s="64" t="s">
        <v>175</v>
      </c>
      <c r="AA12" s="63" t="s">
        <v>109</v>
      </c>
      <c r="AB12" s="64" t="s">
        <v>110</v>
      </c>
      <c r="AC12" s="63" t="s">
        <v>112</v>
      </c>
      <c r="AD12" s="64" t="s">
        <v>111</v>
      </c>
      <c r="AE12" s="63" t="s">
        <v>116</v>
      </c>
      <c r="AF12" s="64" t="s">
        <v>123</v>
      </c>
      <c r="AG12" s="63" t="s">
        <v>136</v>
      </c>
      <c r="AH12" s="64" t="s">
        <v>139</v>
      </c>
      <c r="AI12" s="63" t="s">
        <v>143</v>
      </c>
      <c r="AJ12" s="64" t="s">
        <v>147</v>
      </c>
      <c r="AK12" s="63" t="s">
        <v>151</v>
      </c>
      <c r="AL12" s="64" t="s">
        <v>154</v>
      </c>
      <c r="AM12" s="63" t="s">
        <v>158</v>
      </c>
      <c r="AN12" s="64" t="s">
        <v>160</v>
      </c>
      <c r="AO12" s="63" t="s">
        <v>165</v>
      </c>
      <c r="AP12" s="64" t="s">
        <v>170</v>
      </c>
      <c r="AQ12" s="63" t="s">
        <v>173</v>
      </c>
    </row>
  </sheetData>
  <pageMargins left="0.7" right="0.7" top="0.78740157499999996" bottom="0.78740157499999996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Übersetzung</vt:lpstr>
    </vt:vector>
  </TitlesOfParts>
  <Company>Benedict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Henneth Nicole</dc:creator>
  <cp:lastModifiedBy>Henneth Nicole</cp:lastModifiedBy>
  <cp:lastPrinted>2023-08-22T05:21:12Z</cp:lastPrinted>
  <dcterms:created xsi:type="dcterms:W3CDTF">2022-02-09T11:36:20Z</dcterms:created>
  <dcterms:modified xsi:type="dcterms:W3CDTF">2025-01-15T09:49:46Z</dcterms:modified>
</cp:coreProperties>
</file>